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<sst xmlns="http://schemas.openxmlformats.org/spreadsheetml/2006/main" count="129" uniqueCount="83">
  <si>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Contract Number</t>
  </si>
  <si>
    <t>Sponsor</t>
  </si>
  <si>
    <t>Project Name</t>
  </si>
  <si>
    <t>Contract Start Date</t>
  </si>
  <si>
    <t>Contract End Date</t>
  </si>
  <si>
    <t>Authorized Funds</t>
  </si>
  <si>
    <t>Disbursed Funds</t>
  </si>
  <si>
    <t>Available Balance</t>
  </si>
  <si>
    <t>Present % Contract Duration</t>
  </si>
  <si>
    <t>% Funds Disbursed</t>
  </si>
  <si>
    <t>Variance</t>
  </si>
  <si>
    <t>Status</t>
  </si>
  <si>
    <t>Contract ended: funds to be recouped</t>
  </si>
  <si>
    <t>x</t>
  </si>
  <si>
    <t>C40-4060</t>
  </si>
  <si>
    <t>Sharing Community</t>
  </si>
  <si>
    <t>S+C</t>
  </si>
  <si>
    <t>CLOSED- HUD contacted to recoup</t>
  </si>
  <si>
    <t>C50-4058</t>
  </si>
  <si>
    <t>B50-4005</t>
  </si>
  <si>
    <t>HOST II</t>
  </si>
  <si>
    <t>B50-4010</t>
  </si>
  <si>
    <t>Westhab</t>
  </si>
  <si>
    <t>OWN 1</t>
  </si>
  <si>
    <t>Pre-esnaps contracts open</t>
  </si>
  <si>
    <t>bad</t>
  </si>
  <si>
    <t>B40-4003</t>
  </si>
  <si>
    <t>YMCA</t>
  </si>
  <si>
    <t>Supportive Housing SRO</t>
  </si>
  <si>
    <t>19 months behind schedule. Grant ended. Money must be drawn by 2/28/11 or funds wil be lost to HUD!</t>
  </si>
  <si>
    <t>!!</t>
  </si>
  <si>
    <t>good</t>
  </si>
  <si>
    <t>C50-4029</t>
  </si>
  <si>
    <t>SRO S+C</t>
  </si>
  <si>
    <t>4 months ahead of schedule - this project will run out of money 8 months before renewal</t>
  </si>
  <si>
    <t>C50-4034</t>
  </si>
  <si>
    <t>29 months behind schedule (with 9 left). No draws for several months – may lose funding!</t>
  </si>
  <si>
    <t>!</t>
  </si>
  <si>
    <t>B60-4025</t>
  </si>
  <si>
    <t>FSSY</t>
  </si>
  <si>
    <t>Homestead II</t>
  </si>
  <si>
    <t>5 months behind schedule.</t>
  </si>
  <si>
    <t>C70-4027</t>
  </si>
  <si>
    <t>S+C for Vets</t>
  </si>
  <si>
    <t>14 months behind schedule. [Should add additional clients]</t>
  </si>
  <si>
    <t>C70-4029</t>
  </si>
  <si>
    <t>St. John's Riverside</t>
  </si>
  <si>
    <t>15 months behind schedule (with 33 left) [Should add third client]. No draws for several months – may lose funding!</t>
  </si>
  <si>
    <t>FY08</t>
  </si>
  <si>
    <t>478-B2T040801</t>
  </si>
  <si>
    <t>Homestead</t>
  </si>
  <si>
    <t>On schedule. HUD will recoup $292</t>
  </si>
  <si>
    <t>484-B2T040801</t>
  </si>
  <si>
    <t>Mt. Vernon NHC</t>
  </si>
  <si>
    <t>Medical &amp; Substance Abuse Outreach</t>
  </si>
  <si>
    <t>On schedule – voucher on hold pending HUD review of timesheets</t>
  </si>
  <si>
    <t>All other FY08 are fully drawn down</t>
  </si>
  <si>
    <t>FY09</t>
  </si>
  <si>
    <t>476-B2T040802</t>
  </si>
  <si>
    <t>Greyston</t>
  </si>
  <si>
    <t>Family Inn</t>
  </si>
  <si>
    <t>On schedule</t>
  </si>
  <si>
    <t>478-B2T040802</t>
  </si>
  <si>
    <t>On schedule.</t>
  </si>
  <si>
    <t>479-B2T040802</t>
  </si>
  <si>
    <t>482-B2T040802</t>
  </si>
  <si>
    <t>YWCA</t>
  </si>
  <si>
    <t>JobPlus</t>
  </si>
  <si>
    <t>484-B2T040802</t>
  </si>
  <si>
    <r>
      <t xml:space="preserve">Medical &amp; </t>
    </r>
    <r>
      <rPr>
        <sz val="10"/>
        <rFont val="Tahoma"/>
        <family val="2"/>
      </rPr>
      <t>Substance Abuse Outreach</t>
    </r>
  </si>
  <si>
    <t>2 months behind schedule – voucher on hold pending HUD review of timesheets</t>
  </si>
  <si>
    <t>496-C2T040802</t>
  </si>
  <si>
    <t>8 months behind schedule. Vouchers submitted, but dealyed due to HUD review of leases</t>
  </si>
  <si>
    <t>497-B2T040802</t>
  </si>
  <si>
    <t>My Sister’s Place</t>
  </si>
  <si>
    <t>Shelter Legal Services</t>
  </si>
  <si>
    <t>2 months behind schedule.</t>
  </si>
  <si>
    <t>503-B2T040802</t>
  </si>
  <si>
    <t>Yonkers OWN 1</t>
  </si>
  <si>
    <t>504-B2T040802</t>
  </si>
  <si>
    <t>Yonkers OWN 4</t>
  </si>
  <si>
    <t>505-B2T040802</t>
  </si>
  <si>
    <t>Yonkers OWN 2-3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</si>
</sst>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%"/>
    <numFmt numFmtId="166" formatCode="M/D/YYYY"/>
    <numFmt numFmtId="167" formatCode="#,##0"/>
    <numFmt numFmtId="168" formatCode="0.00"/>
    <numFmt numFmtId="169" formatCode="MM/DD/YY"/>
    <numFmt numFmtId="170" formatCode="0.0000"/>
    <numFmt numFmtId="171" formatCode="0.00%"/>
  </numFmts>
  <fonts count="8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4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6" fontId="0" fillId="0" borderId="2" xfId="0" applyNumberFormat="1" applyFill="1" applyBorder="1" applyAlignment="1">
      <alignment wrapText="1"/>
    </xf>
    <xf numFmtId="167" fontId="0" fillId="0" borderId="2" xfId="0" applyNumberFormat="1" applyFill="1" applyBorder="1" applyAlignment="1">
      <alignment wrapText="1"/>
    </xf>
    <xf numFmtId="167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0" fillId="2" borderId="2" xfId="0" applyFont="1" applyFill="1" applyBorder="1" applyAlignment="1">
      <alignment wrapText="1"/>
    </xf>
    <xf numFmtId="166" fontId="0" fillId="2" borderId="2" xfId="0" applyNumberFormat="1" applyFill="1" applyBorder="1" applyAlignment="1">
      <alignment wrapText="1"/>
    </xf>
    <xf numFmtId="167" fontId="0" fillId="2" borderId="2" xfId="0" applyNumberFormat="1" applyFill="1" applyBorder="1" applyAlignment="1">
      <alignment wrapText="1"/>
    </xf>
    <xf numFmtId="167" fontId="2" fillId="2" borderId="2" xfId="0" applyNumberFormat="1" applyFont="1" applyFill="1" applyBorder="1" applyAlignment="1">
      <alignment wrapText="1"/>
    </xf>
    <xf numFmtId="165" fontId="2" fillId="2" borderId="2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164" fontId="0" fillId="0" borderId="2" xfId="0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8" fontId="0" fillId="0" borderId="2" xfId="0" applyNumberFormat="1" applyFill="1" applyBorder="1" applyAlignment="1">
      <alignment wrapText="1"/>
    </xf>
    <xf numFmtId="164" fontId="0" fillId="3" borderId="2" xfId="0" applyFont="1" applyFill="1" applyBorder="1" applyAlignment="1">
      <alignment wrapText="1"/>
    </xf>
    <xf numFmtId="168" fontId="0" fillId="2" borderId="2" xfId="0" applyNumberForma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4" fontId="2" fillId="3" borderId="2" xfId="0" applyFont="1" applyFill="1" applyBorder="1" applyAlignment="1">
      <alignment wrapText="1"/>
    </xf>
    <xf numFmtId="164" fontId="0" fillId="0" borderId="2" xfId="0" applyFont="1" applyFill="1" applyBorder="1" applyAlignment="1">
      <alignment/>
    </xf>
    <xf numFmtId="169" fontId="0" fillId="0" borderId="2" xfId="0" applyNumberFormat="1" applyFont="1" applyFill="1" applyBorder="1" applyAlignment="1">
      <alignment wrapText="1"/>
    </xf>
    <xf numFmtId="170" fontId="0" fillId="2" borderId="2" xfId="0" applyNumberFormat="1" applyFill="1" applyBorder="1" applyAlignment="1">
      <alignment wrapText="1"/>
    </xf>
    <xf numFmtId="171" fontId="2" fillId="2" borderId="2" xfId="0" applyNumberFormat="1" applyFont="1" applyFill="1" applyBorder="1" applyAlignment="1">
      <alignment wrapText="1"/>
    </xf>
    <xf numFmtId="165" fontId="0" fillId="0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4" fontId="0" fillId="0" borderId="2" xfId="0" applyFont="1" applyBorder="1" applyAlignment="1">
      <alignment wrapText="1"/>
    </xf>
    <xf numFmtId="169" fontId="0" fillId="0" borderId="2" xfId="0" applyNumberFormat="1" applyFill="1" applyBorder="1" applyAlignment="1">
      <alignment wrapText="1"/>
    </xf>
    <xf numFmtId="167" fontId="1" fillId="0" borderId="2" xfId="0" applyNumberFormat="1" applyFont="1" applyBorder="1" applyAlignment="1">
      <alignment wrapText="1"/>
    </xf>
    <xf numFmtId="167" fontId="1" fillId="0" borderId="2" xfId="0" applyNumberFormat="1" applyFont="1" applyBorder="1" applyAlignment="1">
      <alignment/>
    </xf>
    <xf numFmtId="169" fontId="0" fillId="2" borderId="2" xfId="0" applyNumberFormat="1" applyFill="1" applyBorder="1" applyAlignment="1">
      <alignment wrapText="1"/>
    </xf>
    <xf numFmtId="167" fontId="1" fillId="2" borderId="2" xfId="0" applyNumberFormat="1" applyFont="1" applyFill="1" applyBorder="1" applyAlignment="1">
      <alignment wrapText="1"/>
    </xf>
    <xf numFmtId="164" fontId="0" fillId="2" borderId="2" xfId="0" applyFill="1" applyBorder="1" applyAlignment="1">
      <alignment wrapText="1"/>
    </xf>
    <xf numFmtId="164" fontId="0" fillId="4" borderId="2" xfId="0" applyFont="1" applyFill="1" applyBorder="1" applyAlignment="1">
      <alignment wrapText="1"/>
    </xf>
    <xf numFmtId="166" fontId="0" fillId="4" borderId="2" xfId="0" applyNumberFormat="1" applyFill="1" applyBorder="1" applyAlignment="1">
      <alignment wrapText="1"/>
    </xf>
    <xf numFmtId="170" fontId="0" fillId="0" borderId="2" xfId="0" applyNumberFormat="1" applyFill="1" applyBorder="1" applyAlignment="1">
      <alignment wrapText="1"/>
    </xf>
    <xf numFmtId="167" fontId="0" fillId="4" borderId="2" xfId="0" applyNumberFormat="1" applyFill="1" applyBorder="1" applyAlignment="1">
      <alignment wrapText="1"/>
    </xf>
    <xf numFmtId="165" fontId="2" fillId="4" borderId="2" xfId="0" applyNumberFormat="1" applyFont="1" applyFill="1" applyBorder="1" applyAlignment="1">
      <alignment wrapText="1"/>
    </xf>
    <xf numFmtId="165" fontId="3" fillId="4" borderId="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 topLeftCell="A1">
      <selection activeCell="A6" sqref="A6"/>
    </sheetView>
  </sheetViews>
  <sheetFormatPr defaultColWidth="11.00390625" defaultRowHeight="12.75"/>
  <cols>
    <col min="1" max="1" width="10.125" style="1" customWidth="1"/>
    <col min="2" max="3" width="0" style="1" hidden="1" customWidth="1"/>
    <col min="4" max="5" width="10.75390625" style="1" customWidth="1"/>
    <col min="6" max="6" width="14.75390625" style="1" customWidth="1"/>
    <col min="7" max="7" width="9.125" style="1" customWidth="1"/>
    <col min="8" max="8" width="10.125" style="1" customWidth="1"/>
    <col min="9" max="10" width="0" style="1" hidden="1" customWidth="1"/>
    <col min="11" max="13" width="11.00390625" style="1" customWidth="1"/>
    <col min="14" max="14" width="10.00390625" style="2" customWidth="1"/>
    <col min="15" max="15" width="9.625" style="3" customWidth="1"/>
    <col min="16" max="16" width="8.375" style="4" customWidth="1"/>
    <col min="17" max="17" width="26.375" style="1" customWidth="1"/>
    <col min="18" max="18" width="2.875" style="1" customWidth="1"/>
    <col min="19" max="16384" width="10.75390625" style="1" customWidth="1"/>
  </cols>
  <sheetData>
    <row r="1" spans="4:17" ht="37.5"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6">
        <v>39086</v>
      </c>
      <c r="J1" s="5"/>
      <c r="K1" s="5" t="s">
        <v>5</v>
      </c>
      <c r="L1" s="5" t="s">
        <v>6</v>
      </c>
      <c r="M1" s="5" t="s">
        <v>7</v>
      </c>
      <c r="N1" s="7" t="s">
        <v>8</v>
      </c>
      <c r="O1" s="7" t="s">
        <v>9</v>
      </c>
      <c r="P1" s="8" t="s">
        <v>10</v>
      </c>
      <c r="Q1" s="5" t="s">
        <v>11</v>
      </c>
    </row>
    <row r="2" spans="1:17" ht="12.75" hidden="1">
      <c r="A2" s="1" t="s">
        <v>12</v>
      </c>
      <c r="B2" s="1" t="s">
        <v>13</v>
      </c>
      <c r="D2" s="9" t="s">
        <v>14</v>
      </c>
      <c r="E2" s="9" t="s">
        <v>15</v>
      </c>
      <c r="F2" s="9" t="s">
        <v>16</v>
      </c>
      <c r="G2" s="10">
        <v>36860</v>
      </c>
      <c r="H2" s="10">
        <v>37224</v>
      </c>
      <c r="I2" s="10">
        <f>$I$1</f>
        <v>39086</v>
      </c>
      <c r="J2" s="10"/>
      <c r="K2" s="11">
        <v>363828</v>
      </c>
      <c r="L2" s="11">
        <v>208529</v>
      </c>
      <c r="M2" s="12">
        <f>K2-L2</f>
        <v>155299</v>
      </c>
      <c r="N2" s="13">
        <v>1</v>
      </c>
      <c r="O2" s="13">
        <f>1-(M2/K2)</f>
        <v>0.5731526985278759</v>
      </c>
      <c r="P2" s="14">
        <f>O2-N2</f>
        <v>-0.42684730147212413</v>
      </c>
      <c r="Q2" s="9" t="s">
        <v>17</v>
      </c>
    </row>
    <row r="3" spans="2:17" ht="12.75" hidden="1">
      <c r="B3" s="1" t="s">
        <v>13</v>
      </c>
      <c r="D3" s="15" t="s">
        <v>18</v>
      </c>
      <c r="E3" s="15" t="s">
        <v>15</v>
      </c>
      <c r="F3" s="15" t="s">
        <v>16</v>
      </c>
      <c r="G3" s="16">
        <v>37287</v>
      </c>
      <c r="H3" s="16">
        <v>37651</v>
      </c>
      <c r="I3" s="16">
        <f>$I$1</f>
        <v>39086</v>
      </c>
      <c r="J3" s="16"/>
      <c r="K3" s="17">
        <v>380304</v>
      </c>
      <c r="L3" s="17">
        <v>371547</v>
      </c>
      <c r="M3" s="18">
        <f>K3-L3</f>
        <v>8757</v>
      </c>
      <c r="N3" s="19">
        <v>1</v>
      </c>
      <c r="O3" s="19">
        <f>1-(M3/K3)</f>
        <v>0.9769736842105263</v>
      </c>
      <c r="P3" s="20">
        <f>O3-N3</f>
        <v>-0.023026315789473673</v>
      </c>
      <c r="Q3" s="15" t="s">
        <v>17</v>
      </c>
    </row>
    <row r="4" spans="3:17" ht="12.75" hidden="1">
      <c r="C4" s="1" t="s">
        <v>13</v>
      </c>
      <c r="D4" s="9" t="s">
        <v>19</v>
      </c>
      <c r="E4" s="9" t="s">
        <v>15</v>
      </c>
      <c r="F4" s="9" t="s">
        <v>20</v>
      </c>
      <c r="G4" s="10">
        <v>37287</v>
      </c>
      <c r="H4" s="10">
        <v>37651</v>
      </c>
      <c r="I4" s="10">
        <f>$I$1</f>
        <v>39086</v>
      </c>
      <c r="J4" s="10"/>
      <c r="K4" s="11">
        <v>236659</v>
      </c>
      <c r="L4" s="11">
        <v>225390</v>
      </c>
      <c r="M4" s="12">
        <f>K4-L4</f>
        <v>11269</v>
      </c>
      <c r="N4" s="13">
        <v>1</v>
      </c>
      <c r="O4" s="13">
        <f>1-(M4/K4)</f>
        <v>0.9523829645185689</v>
      </c>
      <c r="P4" s="14">
        <f>O4-N4</f>
        <v>-0.04761703548143115</v>
      </c>
      <c r="Q4" s="9" t="s">
        <v>17</v>
      </c>
    </row>
    <row r="5" spans="3:17" s="21" customFormat="1" ht="12.75" hidden="1">
      <c r="C5" s="21" t="s">
        <v>13</v>
      </c>
      <c r="D5" s="15" t="s">
        <v>21</v>
      </c>
      <c r="E5" s="15" t="s">
        <v>22</v>
      </c>
      <c r="F5" s="15" t="s">
        <v>23</v>
      </c>
      <c r="G5" s="16">
        <v>37468</v>
      </c>
      <c r="H5" s="16">
        <v>37832</v>
      </c>
      <c r="I5" s="16">
        <f>$I$1</f>
        <v>39086</v>
      </c>
      <c r="J5" s="16"/>
      <c r="K5" s="17">
        <v>46941</v>
      </c>
      <c r="L5" s="17">
        <v>44215</v>
      </c>
      <c r="M5" s="18">
        <f>K5-L5</f>
        <v>2726</v>
      </c>
      <c r="N5" s="19">
        <v>1</v>
      </c>
      <c r="O5" s="19">
        <f>1-(M5/K5)</f>
        <v>0.9419270999765663</v>
      </c>
      <c r="P5" s="22">
        <f>O5-N5</f>
        <v>-0.05807290002343368</v>
      </c>
      <c r="Q5" s="15" t="s">
        <v>17</v>
      </c>
    </row>
    <row r="6" spans="4:17" s="21" customFormat="1" ht="12">
      <c r="D6" s="23"/>
      <c r="E6" s="23"/>
      <c r="F6" s="23"/>
      <c r="G6" s="23"/>
      <c r="H6" s="23"/>
      <c r="I6" s="10"/>
      <c r="J6" s="23"/>
      <c r="K6" s="11"/>
      <c r="L6" s="11"/>
      <c r="M6" s="11"/>
      <c r="N6" s="13"/>
      <c r="O6" s="13"/>
      <c r="P6" s="24"/>
      <c r="Q6" s="23"/>
    </row>
    <row r="7" spans="1:18" ht="49.5">
      <c r="A7" s="1" t="s">
        <v>24</v>
      </c>
      <c r="C7" s="1" t="s">
        <v>25</v>
      </c>
      <c r="D7" s="9" t="s">
        <v>26</v>
      </c>
      <c r="E7" s="9" t="s">
        <v>27</v>
      </c>
      <c r="F7" s="9" t="s">
        <v>28</v>
      </c>
      <c r="G7" s="10">
        <v>37955</v>
      </c>
      <c r="H7" s="10">
        <v>39050</v>
      </c>
      <c r="I7" s="10">
        <f aca="true" t="shared" si="0" ref="I7:I12">$I$1</f>
        <v>39086</v>
      </c>
      <c r="J7" s="25">
        <f>(I7-G7)/(365*3)</f>
        <v>1.0328767123287672</v>
      </c>
      <c r="K7" s="11">
        <v>314239</v>
      </c>
      <c r="L7" s="11">
        <v>144758</v>
      </c>
      <c r="M7" s="11">
        <f aca="true" t="shared" si="1" ref="M7:M12">K7-L7</f>
        <v>169481</v>
      </c>
      <c r="N7" s="13">
        <v>1</v>
      </c>
      <c r="O7" s="13">
        <f aca="true" t="shared" si="2" ref="O7:O12">1-(M7/K7)</f>
        <v>0.4606621075041608</v>
      </c>
      <c r="P7" s="24">
        <f aca="true" t="shared" si="3" ref="P7:P12">O7-N7</f>
        <v>-0.5393378924958392</v>
      </c>
      <c r="Q7" s="26" t="s">
        <v>29</v>
      </c>
      <c r="R7" s="1" t="s">
        <v>30</v>
      </c>
    </row>
    <row r="8" spans="2:18" ht="37.5">
      <c r="B8" s="1" t="s">
        <v>31</v>
      </c>
      <c r="C8"/>
      <c r="D8" s="15" t="s">
        <v>32</v>
      </c>
      <c r="E8" s="15" t="s">
        <v>27</v>
      </c>
      <c r="F8" s="15" t="s">
        <v>33</v>
      </c>
      <c r="G8" s="16">
        <v>37516</v>
      </c>
      <c r="H8" s="16">
        <v>39341</v>
      </c>
      <c r="I8" s="16">
        <f t="shared" si="0"/>
        <v>39086</v>
      </c>
      <c r="J8" s="27">
        <f>(I8-G8)/(365*5)</f>
        <v>0.8602739726027397</v>
      </c>
      <c r="K8" s="17">
        <v>85440</v>
      </c>
      <c r="L8" s="17">
        <f>73965+5080</f>
        <v>79045</v>
      </c>
      <c r="M8" s="17">
        <f t="shared" si="1"/>
        <v>6395</v>
      </c>
      <c r="N8" s="19">
        <f>J8</f>
        <v>0.8602739726027397</v>
      </c>
      <c r="O8" s="19">
        <f t="shared" si="2"/>
        <v>0.9251521535580525</v>
      </c>
      <c r="P8" s="28">
        <f t="shared" si="3"/>
        <v>0.06487818095531273</v>
      </c>
      <c r="Q8" s="26" t="s">
        <v>34</v>
      </c>
      <c r="R8" s="1" t="s">
        <v>30</v>
      </c>
    </row>
    <row r="9" spans="2:18" ht="49.5">
      <c r="B9" s="1" t="s">
        <v>25</v>
      </c>
      <c r="D9" s="9" t="s">
        <v>35</v>
      </c>
      <c r="E9" s="9" t="s">
        <v>22</v>
      </c>
      <c r="F9" s="9" t="s">
        <v>33</v>
      </c>
      <c r="G9" s="10">
        <v>37516</v>
      </c>
      <c r="H9" s="10">
        <v>39341</v>
      </c>
      <c r="I9" s="10">
        <f t="shared" si="0"/>
        <v>39086</v>
      </c>
      <c r="J9" s="25">
        <f>(I9-G9)/(365*5)</f>
        <v>0.8602739726027397</v>
      </c>
      <c r="K9" s="11">
        <v>85440</v>
      </c>
      <c r="L9" s="11">
        <v>32040</v>
      </c>
      <c r="M9" s="11">
        <f t="shared" si="1"/>
        <v>53400</v>
      </c>
      <c r="N9" s="13">
        <f>J9</f>
        <v>0.8602739726027397</v>
      </c>
      <c r="O9" s="13">
        <f t="shared" si="2"/>
        <v>0.375</v>
      </c>
      <c r="P9" s="24">
        <f t="shared" si="3"/>
        <v>-0.48527397260273974</v>
      </c>
      <c r="Q9" s="29" t="s">
        <v>36</v>
      </c>
      <c r="R9" s="1" t="s">
        <v>37</v>
      </c>
    </row>
    <row r="10" spans="3:17" ht="13.5">
      <c r="C10" s="1" t="s">
        <v>25</v>
      </c>
      <c r="D10" s="15" t="s">
        <v>38</v>
      </c>
      <c r="E10" s="15" t="s">
        <v>39</v>
      </c>
      <c r="F10" s="15" t="s">
        <v>40</v>
      </c>
      <c r="G10" s="16">
        <v>38252</v>
      </c>
      <c r="H10" s="16">
        <v>39346</v>
      </c>
      <c r="I10" s="16">
        <f t="shared" si="0"/>
        <v>39086</v>
      </c>
      <c r="J10" s="27">
        <f>(I10-G10)/(365*3)</f>
        <v>0.7616438356164383</v>
      </c>
      <c r="K10" s="17">
        <v>315000</v>
      </c>
      <c r="L10" s="17">
        <v>193836</v>
      </c>
      <c r="M10" s="17">
        <f t="shared" si="1"/>
        <v>121164</v>
      </c>
      <c r="N10" s="19">
        <f>J10</f>
        <v>0.7616438356164383</v>
      </c>
      <c r="O10" s="19">
        <f t="shared" si="2"/>
        <v>0.6153523809523809</v>
      </c>
      <c r="P10" s="28">
        <f t="shared" si="3"/>
        <v>-0.14629145466405746</v>
      </c>
      <c r="Q10" s="26" t="s">
        <v>41</v>
      </c>
    </row>
    <row r="11" spans="2:17" ht="25.5">
      <c r="B11" s="1" t="s">
        <v>25</v>
      </c>
      <c r="D11" s="9" t="s">
        <v>42</v>
      </c>
      <c r="E11" s="9" t="s">
        <v>27</v>
      </c>
      <c r="F11" s="30" t="s">
        <v>43</v>
      </c>
      <c r="G11" s="31">
        <v>38618</v>
      </c>
      <c r="H11" s="31">
        <v>40443</v>
      </c>
      <c r="I11" s="10">
        <f t="shared" si="0"/>
        <v>39086</v>
      </c>
      <c r="J11" s="25">
        <f>(I11-G11)/(365*5)</f>
        <v>0.25643835616438354</v>
      </c>
      <c r="K11" s="11">
        <v>246300</v>
      </c>
      <c r="L11" s="11">
        <v>4127</v>
      </c>
      <c r="M11" s="11">
        <f t="shared" si="1"/>
        <v>242173</v>
      </c>
      <c r="N11" s="13">
        <f>J11</f>
        <v>0.25643835616438354</v>
      </c>
      <c r="O11" s="13">
        <f t="shared" si="2"/>
        <v>0.016755988631749874</v>
      </c>
      <c r="P11" s="24">
        <f t="shared" si="3"/>
        <v>-0.23968236753263367</v>
      </c>
      <c r="Q11" s="26" t="s">
        <v>44</v>
      </c>
    </row>
    <row r="12" spans="2:18" ht="61.5">
      <c r="B12" s="1" t="s">
        <v>25</v>
      </c>
      <c r="D12" s="15" t="s">
        <v>45</v>
      </c>
      <c r="E12" s="15" t="s">
        <v>46</v>
      </c>
      <c r="F12" s="15" t="s">
        <v>16</v>
      </c>
      <c r="G12" s="16">
        <v>38260</v>
      </c>
      <c r="H12" s="16">
        <v>40085</v>
      </c>
      <c r="I12" s="16">
        <f t="shared" si="0"/>
        <v>39086</v>
      </c>
      <c r="J12" s="32">
        <f>(I12-G12)/(365*5)</f>
        <v>0.4526027397260274</v>
      </c>
      <c r="K12" s="17">
        <v>98520</v>
      </c>
      <c r="L12" s="17">
        <v>19462</v>
      </c>
      <c r="M12" s="17">
        <f t="shared" si="1"/>
        <v>79058</v>
      </c>
      <c r="N12" s="33">
        <f>J12</f>
        <v>0.4526027397260274</v>
      </c>
      <c r="O12" s="19">
        <f t="shared" si="2"/>
        <v>0.19754364596021112</v>
      </c>
      <c r="P12" s="22">
        <f t="shared" si="3"/>
        <v>-0.25505909376581626</v>
      </c>
      <c r="Q12" s="29" t="s">
        <v>47</v>
      </c>
      <c r="R12" s="1" t="s">
        <v>37</v>
      </c>
    </row>
    <row r="13" spans="4:17" ht="12">
      <c r="D13" s="23"/>
      <c r="E13" s="23"/>
      <c r="F13" s="23"/>
      <c r="G13" s="23"/>
      <c r="H13" s="23"/>
      <c r="I13" s="10"/>
      <c r="J13" s="23"/>
      <c r="K13" s="23"/>
      <c r="L13" s="23"/>
      <c r="M13" s="23"/>
      <c r="N13" s="34"/>
      <c r="O13" s="13"/>
      <c r="P13" s="24"/>
      <c r="Q13" s="23"/>
    </row>
    <row r="14" spans="1:17" ht="25.5">
      <c r="A14" s="1" t="s">
        <v>48</v>
      </c>
      <c r="D14" s="9" t="s">
        <v>49</v>
      </c>
      <c r="E14" s="9" t="s">
        <v>39</v>
      </c>
      <c r="F14" s="9" t="s">
        <v>50</v>
      </c>
      <c r="G14" s="10">
        <v>38503</v>
      </c>
      <c r="H14" s="10">
        <v>38867</v>
      </c>
      <c r="I14" s="10">
        <f>$I$1</f>
        <v>39086</v>
      </c>
      <c r="J14" s="25">
        <f>(I14-G14)/(365*1)</f>
        <v>1.5972602739726027</v>
      </c>
      <c r="K14" s="11">
        <v>180713</v>
      </c>
      <c r="L14" s="11">
        <v>180421</v>
      </c>
      <c r="M14" s="11">
        <f>K14-L14</f>
        <v>292</v>
      </c>
      <c r="N14" s="13">
        <v>1</v>
      </c>
      <c r="O14" s="13">
        <f>1-(M14/K14)</f>
        <v>0.9983841782273549</v>
      </c>
      <c r="P14" s="13">
        <f>O14-N14</f>
        <v>-0.0016158217726450763</v>
      </c>
      <c r="Q14" s="9" t="s">
        <v>51</v>
      </c>
    </row>
    <row r="15" spans="4:17" ht="37.5">
      <c r="D15" s="15" t="s">
        <v>52</v>
      </c>
      <c r="E15" s="15" t="s">
        <v>53</v>
      </c>
      <c r="F15" s="15" t="s">
        <v>54</v>
      </c>
      <c r="G15" s="16">
        <v>38625</v>
      </c>
      <c r="H15" s="16">
        <v>38989</v>
      </c>
      <c r="I15" s="16">
        <f>$I$1</f>
        <v>39086</v>
      </c>
      <c r="J15" s="32">
        <f>(I15-G15)/(365*1)</f>
        <v>1.263013698630137</v>
      </c>
      <c r="K15" s="17">
        <v>73049</v>
      </c>
      <c r="L15" s="17">
        <v>73049</v>
      </c>
      <c r="M15" s="17">
        <f>K15-L15</f>
        <v>0</v>
      </c>
      <c r="N15" s="19">
        <v>1</v>
      </c>
      <c r="O15" s="19">
        <f>1-(M15/K15)</f>
        <v>1</v>
      </c>
      <c r="P15" s="35">
        <f>O15-N15</f>
        <v>0</v>
      </c>
      <c r="Q15" s="26" t="s">
        <v>55</v>
      </c>
    </row>
    <row r="16" spans="4:17" ht="13.5" customHeight="1">
      <c r="D16" s="36" t="s">
        <v>56</v>
      </c>
      <c r="E16" s="36"/>
      <c r="F16" s="36"/>
      <c r="G16" s="21"/>
      <c r="H16" s="21"/>
      <c r="I16" s="37"/>
      <c r="J16" s="21"/>
      <c r="K16" s="21"/>
      <c r="L16" s="21"/>
      <c r="M16" s="21"/>
      <c r="N16" s="38"/>
      <c r="O16" s="39"/>
      <c r="P16" s="40"/>
      <c r="Q16" s="21"/>
    </row>
    <row r="17" spans="4:17" ht="12">
      <c r="D17" s="21"/>
      <c r="E17" s="21"/>
      <c r="F17" s="21"/>
      <c r="G17" s="21"/>
      <c r="H17" s="21"/>
      <c r="I17" s="37"/>
      <c r="J17" s="21"/>
      <c r="K17" s="21"/>
      <c r="L17" s="21"/>
      <c r="M17" s="21"/>
      <c r="N17" s="38"/>
      <c r="O17" s="39"/>
      <c r="P17" s="40"/>
      <c r="Q17" s="21"/>
    </row>
    <row r="18" spans="1:17" ht="25.5">
      <c r="A18" s="1" t="s">
        <v>57</v>
      </c>
      <c r="C18" s="1" t="s">
        <v>31</v>
      </c>
      <c r="D18" s="41" t="s">
        <v>58</v>
      </c>
      <c r="E18" s="41" t="s">
        <v>59</v>
      </c>
      <c r="F18" s="41" t="s">
        <v>60</v>
      </c>
      <c r="G18" s="42">
        <v>38748</v>
      </c>
      <c r="H18" s="42">
        <v>39112</v>
      </c>
      <c r="I18" s="10">
        <f aca="true" t="shared" si="4" ref="I18:I27">$I$1</f>
        <v>39086</v>
      </c>
      <c r="J18" s="25">
        <f aca="true" t="shared" si="5" ref="J18:J27">(I18-G18)/(365*1)</f>
        <v>0.9260273972602739</v>
      </c>
      <c r="K18" s="43">
        <v>66474</v>
      </c>
      <c r="L18" s="23">
        <v>51717</v>
      </c>
      <c r="M18" s="11">
        <f aca="true" t="shared" si="6" ref="M18:M27">K18-L18</f>
        <v>14757</v>
      </c>
      <c r="N18" s="13">
        <f aca="true" t="shared" si="7" ref="N18:N27">J18</f>
        <v>0.9260273972602739</v>
      </c>
      <c r="O18" s="13">
        <f aca="true" t="shared" si="8" ref="O18:O27">1-(M18/K18)</f>
        <v>0.778003429912447</v>
      </c>
      <c r="P18" s="13">
        <f aca="true" t="shared" si="9" ref="P18:P27">O18-N18</f>
        <v>-0.14802396734782697</v>
      </c>
      <c r="Q18" s="9" t="s">
        <v>61</v>
      </c>
    </row>
    <row r="19" spans="3:17" ht="25.5">
      <c r="C19" s="1" t="s">
        <v>31</v>
      </c>
      <c r="D19" s="15" t="s">
        <v>62</v>
      </c>
      <c r="E19" s="15" t="s">
        <v>39</v>
      </c>
      <c r="F19" s="15" t="s">
        <v>50</v>
      </c>
      <c r="G19" s="16">
        <v>38868</v>
      </c>
      <c r="H19" s="16">
        <v>39232</v>
      </c>
      <c r="I19" s="16">
        <f t="shared" si="4"/>
        <v>39086</v>
      </c>
      <c r="J19" s="27">
        <f t="shared" si="5"/>
        <v>0.5972602739726027</v>
      </c>
      <c r="K19" s="17">
        <v>180713</v>
      </c>
      <c r="L19" s="17">
        <v>85717</v>
      </c>
      <c r="M19" s="17">
        <f t="shared" si="6"/>
        <v>94996</v>
      </c>
      <c r="N19" s="19">
        <f t="shared" si="7"/>
        <v>0.5972602739726027</v>
      </c>
      <c r="O19" s="19">
        <f t="shared" si="8"/>
        <v>0.47432669481442946</v>
      </c>
      <c r="P19" s="19">
        <f t="shared" si="9"/>
        <v>-0.12293357915817327</v>
      </c>
      <c r="Q19" s="15" t="s">
        <v>63</v>
      </c>
    </row>
    <row r="20" spans="3:17" ht="25.5">
      <c r="C20" s="1" t="s">
        <v>31</v>
      </c>
      <c r="D20" s="41" t="s">
        <v>64</v>
      </c>
      <c r="E20" s="41" t="s">
        <v>15</v>
      </c>
      <c r="F20" s="41" t="s">
        <v>20</v>
      </c>
      <c r="G20" s="42">
        <v>38748</v>
      </c>
      <c r="H20" s="42">
        <v>39112</v>
      </c>
      <c r="I20" s="10">
        <f t="shared" si="4"/>
        <v>39086</v>
      </c>
      <c r="J20" s="25">
        <f t="shared" si="5"/>
        <v>0.9260273972602739</v>
      </c>
      <c r="K20" s="44">
        <v>236659</v>
      </c>
      <c r="L20" s="23">
        <v>214080</v>
      </c>
      <c r="M20" s="11">
        <f t="shared" si="6"/>
        <v>22579</v>
      </c>
      <c r="N20" s="13">
        <f t="shared" si="7"/>
        <v>0.9260273972602739</v>
      </c>
      <c r="O20" s="13">
        <f t="shared" si="8"/>
        <v>0.9045926839883546</v>
      </c>
      <c r="P20" s="13">
        <f t="shared" si="9"/>
        <v>-0.02143471327191937</v>
      </c>
      <c r="Q20" s="9" t="s">
        <v>61</v>
      </c>
    </row>
    <row r="21" spans="3:17" ht="25.5">
      <c r="C21" s="1" t="s">
        <v>31</v>
      </c>
      <c r="D21" s="15" t="s">
        <v>65</v>
      </c>
      <c r="E21" s="15" t="s">
        <v>66</v>
      </c>
      <c r="F21" s="15" t="s">
        <v>67</v>
      </c>
      <c r="G21" s="45">
        <v>38748</v>
      </c>
      <c r="H21" s="45">
        <v>39112</v>
      </c>
      <c r="I21" s="16">
        <f t="shared" si="4"/>
        <v>39086</v>
      </c>
      <c r="J21" s="27">
        <f t="shared" si="5"/>
        <v>0.9260273972602739</v>
      </c>
      <c r="K21" s="46">
        <v>46034</v>
      </c>
      <c r="L21" s="47">
        <v>39374</v>
      </c>
      <c r="M21" s="17">
        <f t="shared" si="6"/>
        <v>6660</v>
      </c>
      <c r="N21" s="19">
        <f t="shared" si="7"/>
        <v>0.9260273972602739</v>
      </c>
      <c r="O21" s="19">
        <f t="shared" si="8"/>
        <v>0.8553243254985445</v>
      </c>
      <c r="P21" s="19">
        <f t="shared" si="9"/>
        <v>-0.07070307176172941</v>
      </c>
      <c r="Q21" s="15" t="s">
        <v>63</v>
      </c>
    </row>
    <row r="22" spans="3:17" ht="37.5">
      <c r="C22" s="1" t="s">
        <v>25</v>
      </c>
      <c r="D22" s="41" t="s">
        <v>68</v>
      </c>
      <c r="E22" s="48" t="s">
        <v>53</v>
      </c>
      <c r="F22" s="41" t="s">
        <v>69</v>
      </c>
      <c r="G22" s="49">
        <v>38990</v>
      </c>
      <c r="H22" s="49">
        <v>39354</v>
      </c>
      <c r="I22" s="10">
        <f t="shared" si="4"/>
        <v>39086</v>
      </c>
      <c r="J22" s="50">
        <f t="shared" si="5"/>
        <v>0.26301369863013696</v>
      </c>
      <c r="K22" s="51">
        <v>73049</v>
      </c>
      <c r="L22" s="51">
        <v>4645</v>
      </c>
      <c r="M22" s="11">
        <f t="shared" si="6"/>
        <v>68404</v>
      </c>
      <c r="N22" s="13">
        <f t="shared" si="7"/>
        <v>0.26301369863013696</v>
      </c>
      <c r="O22" s="52">
        <f t="shared" si="8"/>
        <v>0.06358745499596163</v>
      </c>
      <c r="P22" s="53">
        <f t="shared" si="9"/>
        <v>-0.19942624363417533</v>
      </c>
      <c r="Q22" s="9" t="s">
        <v>70</v>
      </c>
    </row>
    <row r="23" spans="2:17" ht="49.5">
      <c r="B23" s="1" t="s">
        <v>25</v>
      </c>
      <c r="D23" s="15" t="s">
        <v>71</v>
      </c>
      <c r="E23" s="15" t="s">
        <v>15</v>
      </c>
      <c r="F23" s="15" t="s">
        <v>16</v>
      </c>
      <c r="G23" s="45">
        <v>38748</v>
      </c>
      <c r="H23" s="45">
        <v>39112</v>
      </c>
      <c r="I23" s="16">
        <f t="shared" si="4"/>
        <v>39086</v>
      </c>
      <c r="J23" s="27">
        <f t="shared" si="5"/>
        <v>0.9260273972602739</v>
      </c>
      <c r="K23" s="46">
        <v>468384</v>
      </c>
      <c r="L23" s="47">
        <f>77512+39144</f>
        <v>116656</v>
      </c>
      <c r="M23" s="17">
        <f t="shared" si="6"/>
        <v>351728</v>
      </c>
      <c r="N23" s="19">
        <f t="shared" si="7"/>
        <v>0.9260273972602739</v>
      </c>
      <c r="O23" s="19">
        <f t="shared" si="8"/>
        <v>0.24906059984969597</v>
      </c>
      <c r="P23" s="22">
        <f t="shared" si="9"/>
        <v>-0.676966797410578</v>
      </c>
      <c r="Q23" s="29" t="s">
        <v>72</v>
      </c>
    </row>
    <row r="24" spans="3:17" ht="25.5">
      <c r="C24" s="1" t="s">
        <v>25</v>
      </c>
      <c r="D24" s="41" t="s">
        <v>73</v>
      </c>
      <c r="E24" s="41" t="s">
        <v>74</v>
      </c>
      <c r="F24" s="41" t="s">
        <v>75</v>
      </c>
      <c r="G24" s="42">
        <v>38748</v>
      </c>
      <c r="H24" s="42">
        <v>39112</v>
      </c>
      <c r="I24" s="10">
        <f t="shared" si="4"/>
        <v>39086</v>
      </c>
      <c r="J24" s="25">
        <f t="shared" si="5"/>
        <v>0.9260273972602739</v>
      </c>
      <c r="K24" s="44">
        <v>15364</v>
      </c>
      <c r="L24" s="23">
        <v>11122</v>
      </c>
      <c r="M24" s="11">
        <f t="shared" si="6"/>
        <v>4242</v>
      </c>
      <c r="N24" s="13">
        <f t="shared" si="7"/>
        <v>0.9260273972602739</v>
      </c>
      <c r="O24" s="13">
        <f t="shared" si="8"/>
        <v>0.7239000260348867</v>
      </c>
      <c r="P24" s="24">
        <f t="shared" si="9"/>
        <v>-0.20212737122538726</v>
      </c>
      <c r="Q24" s="26" t="s">
        <v>76</v>
      </c>
    </row>
    <row r="25" spans="3:17" ht="25.5">
      <c r="C25" s="1" t="s">
        <v>25</v>
      </c>
      <c r="D25" s="15" t="s">
        <v>77</v>
      </c>
      <c r="E25" s="15" t="s">
        <v>22</v>
      </c>
      <c r="F25" s="15" t="s">
        <v>78</v>
      </c>
      <c r="G25" s="16">
        <v>38929</v>
      </c>
      <c r="H25" s="16">
        <v>39293</v>
      </c>
      <c r="I25" s="16">
        <f t="shared" si="4"/>
        <v>39086</v>
      </c>
      <c r="J25" s="27">
        <f t="shared" si="5"/>
        <v>0.4301369863013699</v>
      </c>
      <c r="K25" s="17">
        <v>48729</v>
      </c>
      <c r="L25" s="17">
        <v>11625</v>
      </c>
      <c r="M25" s="17">
        <f t="shared" si="6"/>
        <v>37104</v>
      </c>
      <c r="N25" s="19">
        <f t="shared" si="7"/>
        <v>0.4301369863013699</v>
      </c>
      <c r="O25" s="19">
        <f t="shared" si="8"/>
        <v>0.23856430462353018</v>
      </c>
      <c r="P25" s="28">
        <f t="shared" si="9"/>
        <v>-0.1915726816778397</v>
      </c>
      <c r="Q25" s="26" t="s">
        <v>76</v>
      </c>
    </row>
    <row r="26" spans="3:17" ht="25.5">
      <c r="C26" s="1" t="s">
        <v>31</v>
      </c>
      <c r="D26" s="41" t="s">
        <v>79</v>
      </c>
      <c r="E26" s="41" t="s">
        <v>22</v>
      </c>
      <c r="F26" s="41" t="s">
        <v>80</v>
      </c>
      <c r="G26" s="42">
        <v>38748</v>
      </c>
      <c r="H26" s="42">
        <v>39112</v>
      </c>
      <c r="I26" s="10">
        <f t="shared" si="4"/>
        <v>39086</v>
      </c>
      <c r="J26" s="25">
        <f t="shared" si="5"/>
        <v>0.9260273972602739</v>
      </c>
      <c r="K26" s="43">
        <v>32333</v>
      </c>
      <c r="L26" s="23">
        <v>29285</v>
      </c>
      <c r="M26" s="11">
        <f t="shared" si="6"/>
        <v>3048</v>
      </c>
      <c r="N26" s="13">
        <f t="shared" si="7"/>
        <v>0.9260273972602739</v>
      </c>
      <c r="O26" s="13">
        <f t="shared" si="8"/>
        <v>0.9057309869173908</v>
      </c>
      <c r="P26" s="13">
        <f t="shared" si="9"/>
        <v>-0.020296410342883098</v>
      </c>
      <c r="Q26" s="9" t="s">
        <v>61</v>
      </c>
    </row>
    <row r="27" spans="3:17" ht="25.5">
      <c r="C27" s="1" t="s">
        <v>31</v>
      </c>
      <c r="D27" s="15" t="s">
        <v>81</v>
      </c>
      <c r="E27" s="15" t="s">
        <v>22</v>
      </c>
      <c r="F27" s="15" t="s">
        <v>82</v>
      </c>
      <c r="G27" s="45">
        <v>38748</v>
      </c>
      <c r="H27" s="45">
        <v>39112</v>
      </c>
      <c r="I27" s="16">
        <f t="shared" si="4"/>
        <v>39086</v>
      </c>
      <c r="J27" s="27">
        <f t="shared" si="5"/>
        <v>0.9260273972602739</v>
      </c>
      <c r="K27" s="46">
        <v>102274</v>
      </c>
      <c r="L27" s="47">
        <v>86040</v>
      </c>
      <c r="M27" s="17">
        <f t="shared" si="6"/>
        <v>16234</v>
      </c>
      <c r="N27" s="19">
        <f t="shared" si="7"/>
        <v>0.9260273972602739</v>
      </c>
      <c r="O27" s="19">
        <f t="shared" si="8"/>
        <v>0.8412695308680603</v>
      </c>
      <c r="P27" s="19">
        <f t="shared" si="9"/>
        <v>-0.08475786639221361</v>
      </c>
      <c r="Q27" s="15" t="s">
        <v>63</v>
      </c>
    </row>
  </sheetData>
  <sheetProtection selectLockedCells="1" selectUnlockedCells="1"/>
  <mergeCells count="1">
    <mergeCell ref="D16:F16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/>
  <headerFooter alignWithMargins="0">
    <oddHeader>&amp;C&amp;14Fund Drawdown Report for Yonkers CoC as of 8/19/2010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Yoav Spiegel</cp:lastModifiedBy>
  <cp:lastPrinted>2011-01-13T12:51:30Z</cp:lastPrinted>
  <dcterms:created xsi:type="dcterms:W3CDTF">2011-01-12T23:51:40Z</dcterms:created>
  <dcterms:modified xsi:type="dcterms:W3CDTF">2011-01-13T12:57:12Z</dcterms:modified>
  <cp:category/>
  <cp:version/>
  <cp:contentType/>
  <cp:contentStatus/>
  <cp:revision>2</cp:revision>
</cp:coreProperties>
</file>