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" yWindow="65516" windowWidth="19380" windowHeight="17600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'Sheet1'!$A$1:$D$76</definedName>
  </definedNames>
  <calcPr fullCalcOnLoad="1"/>
</workbook>
</file>

<file path=xl/sharedStrings.xml><?xml version="1.0" encoding="utf-8"?>
<sst xmlns="http://schemas.openxmlformats.org/spreadsheetml/2006/main" count="133" uniqueCount="110">
  <si>
    <t>0.01 FTE @ $61,631</t>
  </si>
  <si>
    <t xml:space="preserve"> Educational Advocate</t>
  </si>
  <si>
    <t>0.1 FTE @ $49,955</t>
  </si>
  <si>
    <t xml:space="preserve"> Administrative Assistant</t>
  </si>
  <si>
    <t>0.012 FTE @ $31,590</t>
  </si>
  <si>
    <t>16.5% of above salaries</t>
  </si>
  <si>
    <t>Office Rent/Utilities</t>
  </si>
  <si>
    <t>12 mos. @ $65/mo.</t>
  </si>
  <si>
    <t>Insurance</t>
  </si>
  <si>
    <t>12 mos. @ $18/mo.</t>
  </si>
  <si>
    <t>12 mos. @ $11/mo.</t>
  </si>
  <si>
    <t>12 mos. @ $24.583/mo.</t>
  </si>
  <si>
    <t>0.5 FTE @ $35,000</t>
  </si>
  <si>
    <t>BBBS Director</t>
  </si>
  <si>
    <t>fringe @ 27.45% of above salary</t>
  </si>
  <si>
    <t>Office Space</t>
  </si>
  <si>
    <t>Training Materials</t>
  </si>
  <si>
    <t>Prevention Materials</t>
  </si>
  <si>
    <t>Tranportation</t>
  </si>
  <si>
    <t>Meals</t>
  </si>
  <si>
    <t>Staff Travel</t>
  </si>
  <si>
    <t>Cell Phone</t>
  </si>
  <si>
    <t>Telephone</t>
  </si>
  <si>
    <t>Mentor Recruitment</t>
  </si>
  <si>
    <t>Reimburse low-income mentors for admission fees and other costs of taking mentees to recreational / cultural activities</t>
  </si>
  <si>
    <t>Prevention materials for youth, caregivers, and mentors</t>
  </si>
  <si>
    <t>Transport youth and their mentors to at least 3 special bonding events</t>
  </si>
  <si>
    <t>Refreshments for 3 group events</t>
  </si>
  <si>
    <t>130 hours @$50.00/ hr</t>
  </si>
  <si>
    <t>$500/month</t>
  </si>
  <si>
    <t>SFP 10-14 Meals</t>
  </si>
  <si>
    <t>Item</t>
  </si>
  <si>
    <t>Consultants: Family Services of Westchester</t>
  </si>
  <si>
    <t>Fringe Benefits</t>
  </si>
  <si>
    <t>15 hrs @ $25.00/hr + 20% fringe = $450 x 8 cycles</t>
  </si>
  <si>
    <t>SFP 10-14 Participant recruitment, program supervision, and data collection</t>
  </si>
  <si>
    <t>SFP 6-11 Participant recruitment, program supervision, and data collection</t>
  </si>
  <si>
    <t>60 hours @ $56.25/ hr</t>
  </si>
  <si>
    <t>SFP 10-14 Child care</t>
  </si>
  <si>
    <t>SFP 6-11 Child care</t>
  </si>
  <si>
    <t>5 months Early Truancy Intervention program- Andrus:</t>
  </si>
  <si>
    <t>5 mos. @ $219/mo.</t>
  </si>
  <si>
    <t>YJCEC Year 3 Implementation Budget</t>
  </si>
  <si>
    <t>SFP Total (100% match)</t>
  </si>
  <si>
    <t>Andrus ETI</t>
  </si>
  <si>
    <t>$26,703 + $4,388 (match)</t>
  </si>
  <si>
    <t>SA ETI</t>
  </si>
  <si>
    <t>$3,501 + $363 (match)</t>
  </si>
  <si>
    <t>15 hrs @ $25.00/hr + 20% fringe = $450 x 6 cycles</t>
  </si>
  <si>
    <t>$30 for meals for 14 sessions x 6 cycles</t>
  </si>
  <si>
    <t>40 miles/wk. X 20 wks. @ 55¢/mile</t>
  </si>
  <si>
    <t>1 cell phone @ $30/mo. x 5 mos.</t>
  </si>
  <si>
    <t>5 mos. @ $41.67/mo.</t>
  </si>
  <si>
    <t>0.1 FTE @ 81,000</t>
  </si>
  <si>
    <t>Director of Community Services</t>
  </si>
  <si>
    <t>5 months Early Truancy Intervention program- Student Advocacy</t>
  </si>
  <si>
    <t>10 new mentors</t>
  </si>
  <si>
    <t>Light meals for 2 new mentor training sessions</t>
  </si>
  <si>
    <t>132 hours @ $25.00/ hr.</t>
  </si>
  <si>
    <t>Recreation/Cultural Activities</t>
  </si>
  <si>
    <t>SFP 10-14 Staff time</t>
  </si>
  <si>
    <t>SFP 6-11 Staff time</t>
  </si>
  <si>
    <t>Salary: Mentoring Coordinator</t>
  </si>
  <si>
    <t>Office Supplies</t>
  </si>
  <si>
    <t>$50/month</t>
  </si>
  <si>
    <t>Photocopying</t>
  </si>
  <si>
    <t>Refreshments</t>
  </si>
  <si>
    <t>SUBTOTAL: FSW</t>
  </si>
  <si>
    <t>Consultants: Julia Dyckman Andrus Memorial, Inc.</t>
  </si>
  <si>
    <t>Consultants: Program Design and Development, LLC</t>
  </si>
  <si>
    <t>Project Manager</t>
  </si>
  <si>
    <t>Data Analyst</t>
  </si>
  <si>
    <t>Program/Data Assistants</t>
  </si>
  <si>
    <t>Year 3 Cost</t>
  </si>
  <si>
    <t>Year 3 Match</t>
  </si>
  <si>
    <t>1.0 FTE @ $37,760</t>
  </si>
  <si>
    <t>Year 3 Detail</t>
  </si>
  <si>
    <t>$42.33/month</t>
  </si>
  <si>
    <t>SFP 6-11 Meals</t>
  </si>
  <si>
    <t>SUBTOTAL: PD&amp;D</t>
  </si>
  <si>
    <t>TOTAL CONSULTANTS</t>
  </si>
  <si>
    <t>SUBTOTAL: ANDRUS</t>
  </si>
  <si>
    <t>All Other Expenses</t>
  </si>
  <si>
    <t>Lunches for YJCEC meetings</t>
  </si>
  <si>
    <t>$280/month</t>
  </si>
  <si>
    <t>SUBTOTAL: YPD</t>
  </si>
  <si>
    <t>Printing/Photcopying/Postage</t>
  </si>
  <si>
    <t>GRAND TOTAL</t>
  </si>
  <si>
    <t>$50/month/FTE</t>
  </si>
  <si>
    <t>Salary: Mentoring Manager/Customer Relations</t>
  </si>
  <si>
    <t>0.165 FTE @ $35,000</t>
  </si>
  <si>
    <t>2 staff x 2 hrs  x 7 sessions for program delivery = 28 hrs @ $12.50/hr. + 12.5% fringe = $394 x 8 cycles</t>
  </si>
  <si>
    <t>2 staff x 2 hrs  x 7 sessions for program delivery = 28 hrs @ $10.00/hr. + 12.5% fringe = $315 x 8 cycles</t>
  </si>
  <si>
    <t>$30 for meals for 7 sessions x 8 cycles</t>
  </si>
  <si>
    <t>2 staff x 2 hrs  x 14 sessions for program delivery = 56 hrs @ $12.50/hr. + 12.5% fringe = $788 x 6 cycles</t>
  </si>
  <si>
    <t>2 staff x 2 hrs  x 14 sessions for program delivery = 56 hrs @ $10.00/hr. + 12.5% fringe = $630 x 6 cycles</t>
  </si>
  <si>
    <t xml:space="preserve">  Program Supervisor</t>
  </si>
  <si>
    <t>0.25 FTE @ $45,000</t>
  </si>
  <si>
    <t xml:space="preserve">  Caseworker</t>
  </si>
  <si>
    <t>1.0 FTE @ $32,000</t>
  </si>
  <si>
    <t xml:space="preserve">  Administrative Assistant</t>
  </si>
  <si>
    <t>0.1 FTE @ $20,000</t>
  </si>
  <si>
    <t>30% of above salaries</t>
  </si>
  <si>
    <t>Office Space Rental/Utilities</t>
  </si>
  <si>
    <t>Travel</t>
  </si>
  <si>
    <t>Training</t>
  </si>
  <si>
    <t>$300 for 1.0 FTE</t>
  </si>
  <si>
    <t xml:space="preserve"> Executive Director</t>
  </si>
  <si>
    <t>0.01 FTE @ $74,922</t>
  </si>
  <si>
    <t xml:space="preserve"> Legal Director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</si>
</sst>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0.0000"/>
    <numFmt numFmtId="167" formatCode="0.000"/>
    <numFmt numFmtId="168" formatCode="#,##0.0"/>
    <numFmt numFmtId="169" formatCode="#,##0.000"/>
    <numFmt numFmtId="170" formatCode="#,##0.000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1"/>
      <name val="Times New Roman"/>
      <family val="0"/>
    </font>
    <font>
      <sz val="11"/>
      <name val="Verdana"/>
      <family val="0"/>
    </font>
    <font>
      <sz val="12"/>
      <name val="Verdana"/>
      <family val="0"/>
    </font>
    <font>
      <b/>
      <sz val="14"/>
      <name val="Verdana"/>
      <family val="0"/>
    </font>
    <font>
      <sz val="8"/>
      <name val="Verdana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1" fontId="13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9" fontId="0" fillId="0" borderId="0" xfId="0" applyNumberFormat="1" applyAlignment="1">
      <alignment horizontal="left" wrapText="1"/>
    </xf>
    <xf numFmtId="0" fontId="13" fillId="0" borderId="0" xfId="0" applyFont="1" applyFill="1" applyAlignment="1">
      <alignment/>
    </xf>
    <xf numFmtId="41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0" fontId="8" fillId="0" borderId="0" xfId="0" applyFont="1" applyAlignment="1">
      <alignment wrapText="1"/>
    </xf>
    <xf numFmtId="0" fontId="14" fillId="0" borderId="0" xfId="0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vertical="top" wrapText="1"/>
    </xf>
    <xf numFmtId="6" fontId="15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 vertical="top" wrapText="1"/>
    </xf>
    <xf numFmtId="1" fontId="16" fillId="0" borderId="0" xfId="0" applyNumberFormat="1" applyFont="1" applyBorder="1" applyAlignment="1">
      <alignment vertical="top" wrapText="1"/>
    </xf>
    <xf numFmtId="3" fontId="16" fillId="0" borderId="0" xfId="0" applyNumberFormat="1" applyFont="1" applyBorder="1" applyAlignment="1">
      <alignment horizontal="left" vertical="top" wrapText="1"/>
    </xf>
    <xf numFmtId="3" fontId="16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6" fontId="17" fillId="0" borderId="0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16" fillId="0" borderId="0" xfId="0" applyFont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70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left" vertical="top" wrapText="1"/>
    </xf>
    <xf numFmtId="9" fontId="13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17" fillId="0" borderId="0" xfId="0" applyFont="1" applyBorder="1" applyAlignment="1">
      <alignment horizontal="left" vertical="top" wrapText="1"/>
    </xf>
    <xf numFmtId="3" fontId="1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workbookViewId="0" topLeftCell="A1">
      <selection activeCell="D19" sqref="D19"/>
    </sheetView>
  </sheetViews>
  <sheetFormatPr defaultColWidth="11.00390625" defaultRowHeight="12.75"/>
  <cols>
    <col min="1" max="1" width="31.125" style="0" customWidth="1"/>
    <col min="2" max="2" width="15.625" style="0" customWidth="1"/>
    <col min="3" max="3" width="45.625" style="0" bestFit="1" customWidth="1"/>
    <col min="4" max="4" width="16.00390625" style="0" customWidth="1"/>
    <col min="5" max="5" width="19.25390625" style="0" customWidth="1"/>
    <col min="6" max="6" width="23.00390625" style="0" customWidth="1"/>
    <col min="7" max="7" width="33.00390625" style="0" bestFit="1" customWidth="1"/>
    <col min="8" max="8" width="10.625" style="0" bestFit="1" customWidth="1"/>
    <col min="9" max="9" width="40.25390625" style="0" bestFit="1" customWidth="1"/>
    <col min="10" max="10" width="12.25390625" style="0" customWidth="1"/>
  </cols>
  <sheetData>
    <row r="1" spans="1:4" ht="22.5">
      <c r="A1" s="57" t="s">
        <v>42</v>
      </c>
      <c r="B1" s="57"/>
      <c r="C1" s="57"/>
      <c r="D1" s="57"/>
    </row>
    <row r="2" spans="1:4" ht="6.75" customHeight="1">
      <c r="A2" s="4"/>
      <c r="B2" s="4"/>
      <c r="C2" s="4"/>
      <c r="D2" s="4"/>
    </row>
    <row r="3" spans="1:2" ht="12.75">
      <c r="A3" s="2" t="s">
        <v>32</v>
      </c>
      <c r="B3" s="5"/>
    </row>
    <row r="4" spans="1:7" ht="12.75">
      <c r="A4" s="3" t="s">
        <v>31</v>
      </c>
      <c r="B4" s="3" t="s">
        <v>73</v>
      </c>
      <c r="C4" s="3" t="s">
        <v>76</v>
      </c>
      <c r="D4" s="3" t="s">
        <v>74</v>
      </c>
      <c r="E4" s="2"/>
      <c r="G4" s="5"/>
    </row>
    <row r="5" spans="1:19" ht="12.75">
      <c r="A5" t="s">
        <v>62</v>
      </c>
      <c r="B5" s="6">
        <v>37760</v>
      </c>
      <c r="C5" t="s">
        <v>75</v>
      </c>
      <c r="E5" s="3"/>
      <c r="F5" s="3"/>
      <c r="G5" s="3"/>
      <c r="Q5" s="21"/>
      <c r="R5" s="21"/>
      <c r="S5" s="21"/>
    </row>
    <row r="6" spans="1:19" ht="12.75">
      <c r="A6" t="s">
        <v>33</v>
      </c>
      <c r="B6" s="6">
        <f>B5*0.2745</f>
        <v>10365.12</v>
      </c>
      <c r="C6" t="s">
        <v>14</v>
      </c>
      <c r="F6" s="6"/>
      <c r="Q6" s="21"/>
      <c r="R6" s="21"/>
      <c r="S6" s="21"/>
    </row>
    <row r="7" spans="1:19" ht="12.75">
      <c r="A7" t="s">
        <v>62</v>
      </c>
      <c r="B7" s="6"/>
      <c r="C7" t="s">
        <v>12</v>
      </c>
      <c r="D7" s="7">
        <v>17500</v>
      </c>
      <c r="Q7" s="21"/>
      <c r="R7" s="21"/>
      <c r="S7" s="21"/>
    </row>
    <row r="8" spans="1:19" ht="12.75">
      <c r="A8" t="s">
        <v>33</v>
      </c>
      <c r="B8" s="6"/>
      <c r="C8" t="s">
        <v>14</v>
      </c>
      <c r="D8" s="6">
        <f>D7*0.2745</f>
        <v>4803.75</v>
      </c>
      <c r="F8" s="6"/>
      <c r="Q8" s="21"/>
      <c r="R8" s="21"/>
      <c r="S8" s="21"/>
    </row>
    <row r="9" spans="1:19" ht="12.75">
      <c r="A9" t="s">
        <v>89</v>
      </c>
      <c r="B9" s="6"/>
      <c r="C9" t="s">
        <v>90</v>
      </c>
      <c r="D9" s="6">
        <v>5735</v>
      </c>
      <c r="F9" s="52"/>
      <c r="Q9" s="21"/>
      <c r="R9" s="21"/>
      <c r="S9" s="21"/>
    </row>
    <row r="10" spans="1:19" ht="12.75">
      <c r="A10" t="s">
        <v>33</v>
      </c>
      <c r="B10" s="6"/>
      <c r="C10" t="s">
        <v>14</v>
      </c>
      <c r="D10" s="6">
        <f>D9*0.2745</f>
        <v>1574.2575000000002</v>
      </c>
      <c r="F10" s="6"/>
      <c r="Q10" s="21"/>
      <c r="R10" s="21"/>
      <c r="S10" s="21"/>
    </row>
    <row r="11" spans="1:19" ht="12.75">
      <c r="A11" t="s">
        <v>13</v>
      </c>
      <c r="B11" s="6"/>
      <c r="D11">
        <v>17982</v>
      </c>
      <c r="F11" s="6"/>
      <c r="Q11" s="21"/>
      <c r="R11" s="21"/>
      <c r="S11" s="21"/>
    </row>
    <row r="12" spans="1:20" ht="27.75" customHeight="1">
      <c r="A12" s="20" t="s">
        <v>15</v>
      </c>
      <c r="C12" t="s">
        <v>29</v>
      </c>
      <c r="D12" s="28">
        <v>6000</v>
      </c>
      <c r="F12" s="6"/>
      <c r="Q12" s="21"/>
      <c r="R12" s="55"/>
      <c r="S12" s="21"/>
      <c r="T12" s="22"/>
    </row>
    <row r="13" spans="1:20" ht="12.75">
      <c r="A13" s="20" t="s">
        <v>63</v>
      </c>
      <c r="C13" t="s">
        <v>88</v>
      </c>
      <c r="D13" s="28">
        <v>900</v>
      </c>
      <c r="F13" s="6"/>
      <c r="P13" s="21"/>
      <c r="Q13" s="21"/>
      <c r="R13" s="55"/>
      <c r="S13" s="21"/>
      <c r="T13" s="22"/>
    </row>
    <row r="14" spans="1:20" ht="4.5" customHeight="1">
      <c r="A14" s="20"/>
      <c r="D14" s="29"/>
      <c r="F14" s="6"/>
      <c r="P14" s="21"/>
      <c r="Q14" s="21"/>
      <c r="R14" s="55"/>
      <c r="S14" s="21"/>
      <c r="T14" s="22"/>
    </row>
    <row r="15" spans="1:20" ht="12.75">
      <c r="A15" s="20" t="s">
        <v>16</v>
      </c>
      <c r="C15" t="s">
        <v>56</v>
      </c>
      <c r="D15" s="28">
        <v>725</v>
      </c>
      <c r="F15" s="8"/>
      <c r="Q15" s="21"/>
      <c r="R15" s="21"/>
      <c r="S15" s="21"/>
      <c r="T15" s="22"/>
    </row>
    <row r="16" spans="1:20" ht="36">
      <c r="A16" s="20" t="s">
        <v>59</v>
      </c>
      <c r="B16">
        <v>6496</v>
      </c>
      <c r="C16" s="23" t="s">
        <v>24</v>
      </c>
      <c r="D16" s="28">
        <f>8000-B16</f>
        <v>1504</v>
      </c>
      <c r="F16" s="6"/>
      <c r="Q16" s="21"/>
      <c r="R16" s="56"/>
      <c r="S16" s="25"/>
      <c r="T16" s="26"/>
    </row>
    <row r="17" spans="1:20" ht="12.75">
      <c r="A17" s="20" t="s">
        <v>17</v>
      </c>
      <c r="C17" t="s">
        <v>25</v>
      </c>
      <c r="D17" s="28">
        <v>700</v>
      </c>
      <c r="F17" s="6"/>
      <c r="P17" s="21"/>
      <c r="Q17" s="21"/>
      <c r="R17" s="56"/>
      <c r="S17" s="25"/>
      <c r="T17" s="26"/>
    </row>
    <row r="18" spans="1:20" ht="12.75">
      <c r="A18" s="20" t="s">
        <v>65</v>
      </c>
      <c r="C18" t="s">
        <v>64</v>
      </c>
      <c r="D18" s="28">
        <v>600</v>
      </c>
      <c r="F18" s="6"/>
      <c r="Q18" s="21"/>
      <c r="R18" s="21"/>
      <c r="S18" s="25"/>
      <c r="T18" s="26"/>
    </row>
    <row r="19" spans="1:20" ht="24.75">
      <c r="A19" s="20" t="s">
        <v>18</v>
      </c>
      <c r="C19" s="24" t="s">
        <v>26</v>
      </c>
      <c r="D19" s="28">
        <v>900</v>
      </c>
      <c r="F19" s="6"/>
      <c r="Q19" s="21"/>
      <c r="R19" s="21"/>
      <c r="S19" s="25"/>
      <c r="T19" s="26"/>
    </row>
    <row r="20" spans="1:20" ht="12.75">
      <c r="A20" s="20" t="s">
        <v>66</v>
      </c>
      <c r="C20" t="s">
        <v>27</v>
      </c>
      <c r="D20" s="28">
        <v>225</v>
      </c>
      <c r="F20" s="6"/>
      <c r="Q20" s="21"/>
      <c r="R20" s="21"/>
      <c r="S20" s="25"/>
      <c r="T20" s="26"/>
    </row>
    <row r="21" spans="1:20" ht="12.75" customHeight="1">
      <c r="A21" s="20" t="s">
        <v>19</v>
      </c>
      <c r="C21" t="s">
        <v>57</v>
      </c>
      <c r="D21" s="29">
        <v>580</v>
      </c>
      <c r="F21" s="6"/>
      <c r="Q21" s="21"/>
      <c r="R21" s="21"/>
      <c r="S21" s="25"/>
      <c r="T21" s="26"/>
    </row>
    <row r="22" spans="1:20" ht="12.75">
      <c r="A22" s="20" t="s">
        <v>20</v>
      </c>
      <c r="D22" s="29">
        <v>965</v>
      </c>
      <c r="F22" s="6"/>
      <c r="Q22" s="21"/>
      <c r="R22" s="21"/>
      <c r="S22" s="25"/>
      <c r="T22" s="26"/>
    </row>
    <row r="23" spans="1:20" ht="12.75">
      <c r="A23" s="20" t="s">
        <v>21</v>
      </c>
      <c r="D23" s="29">
        <v>650</v>
      </c>
      <c r="F23" s="6"/>
      <c r="Q23" s="21"/>
      <c r="R23" s="21"/>
      <c r="S23" s="25"/>
      <c r="T23" s="26"/>
    </row>
    <row r="24" spans="1:20" ht="12.75">
      <c r="A24" s="20" t="s">
        <v>22</v>
      </c>
      <c r="D24" s="29">
        <v>465</v>
      </c>
      <c r="F24" s="6"/>
      <c r="S24" s="27"/>
      <c r="T24" s="27"/>
    </row>
    <row r="25" spans="1:20" ht="12.75">
      <c r="A25" s="20" t="s">
        <v>23</v>
      </c>
      <c r="D25" s="29">
        <v>3400</v>
      </c>
      <c r="F25" s="6"/>
      <c r="S25" s="27"/>
      <c r="T25" s="27"/>
    </row>
    <row r="26" spans="2:20" ht="15.75">
      <c r="B26" s="12">
        <f>SUM(B5:B25)</f>
        <v>54621.12</v>
      </c>
      <c r="C26" s="1" t="s">
        <v>67</v>
      </c>
      <c r="D26" s="12">
        <f>SUM(D5:D25)</f>
        <v>65209.0075</v>
      </c>
      <c r="F26" s="6"/>
      <c r="S26" s="27"/>
      <c r="T26" s="27"/>
    </row>
    <row r="27" spans="2:20" ht="6.75" customHeight="1">
      <c r="B27" s="6"/>
      <c r="F27" s="12"/>
      <c r="G27" s="1"/>
      <c r="S27" s="27"/>
      <c r="T27" s="27"/>
    </row>
    <row r="28" spans="1:6" ht="12.75">
      <c r="A28" s="53" t="s">
        <v>68</v>
      </c>
      <c r="B28" s="54"/>
      <c r="C28" s="54"/>
      <c r="F28" s="6"/>
    </row>
    <row r="29" spans="1:7" ht="12.75">
      <c r="A29" s="3" t="s">
        <v>31</v>
      </c>
      <c r="B29" s="3" t="s">
        <v>73</v>
      </c>
      <c r="C29" s="3" t="s">
        <v>76</v>
      </c>
      <c r="D29" s="3" t="s">
        <v>74</v>
      </c>
      <c r="E29" s="53"/>
      <c r="F29" s="54"/>
      <c r="G29" s="54"/>
    </row>
    <row r="30" spans="1:13" ht="30.75" customHeight="1">
      <c r="A30" t="s">
        <v>60</v>
      </c>
      <c r="C30" s="13" t="s">
        <v>91</v>
      </c>
      <c r="D30" s="7">
        <v>3152</v>
      </c>
      <c r="F30" s="7"/>
      <c r="G30" s="13"/>
      <c r="I30" s="31"/>
      <c r="J30" s="31"/>
      <c r="K30" s="32"/>
      <c r="L30" s="32"/>
      <c r="M30" s="32"/>
    </row>
    <row r="31" spans="1:13" ht="31.5" customHeight="1">
      <c r="A31" t="s">
        <v>38</v>
      </c>
      <c r="C31" s="13" t="s">
        <v>92</v>
      </c>
      <c r="D31" s="7">
        <v>2520</v>
      </c>
      <c r="F31" s="7"/>
      <c r="G31" s="13"/>
      <c r="I31" s="31"/>
      <c r="J31" s="31"/>
      <c r="K31" s="32"/>
      <c r="L31" s="32"/>
      <c r="M31" s="32"/>
    </row>
    <row r="32" spans="1:13" ht="45" customHeight="1">
      <c r="A32" s="13" t="s">
        <v>35</v>
      </c>
      <c r="C32" s="13" t="s">
        <v>34</v>
      </c>
      <c r="D32" s="7">
        <v>3600</v>
      </c>
      <c r="F32" s="7"/>
      <c r="G32" s="13"/>
      <c r="I32" s="31"/>
      <c r="J32" s="31"/>
      <c r="K32" s="32"/>
      <c r="L32" s="32"/>
      <c r="M32" s="32"/>
    </row>
    <row r="33" spans="1:13" ht="27" customHeight="1">
      <c r="A33" t="s">
        <v>30</v>
      </c>
      <c r="C33" s="13" t="s">
        <v>93</v>
      </c>
      <c r="D33" s="7">
        <v>1680</v>
      </c>
      <c r="F33" s="7"/>
      <c r="G33" s="16"/>
      <c r="I33" s="31"/>
      <c r="J33" s="31"/>
      <c r="K33" s="32"/>
      <c r="L33" s="33"/>
      <c r="M33" s="32"/>
    </row>
    <row r="34" spans="1:13" ht="30" customHeight="1">
      <c r="A34" t="s">
        <v>61</v>
      </c>
      <c r="C34" s="13" t="s">
        <v>94</v>
      </c>
      <c r="D34" s="7">
        <v>4728</v>
      </c>
      <c r="F34" s="4"/>
      <c r="G34" s="13"/>
      <c r="I34" s="31"/>
      <c r="J34" s="31"/>
      <c r="K34" s="33"/>
      <c r="L34" s="33"/>
      <c r="M34" s="33"/>
    </row>
    <row r="35" spans="1:13" ht="31.5" customHeight="1">
      <c r="A35" t="s">
        <v>39</v>
      </c>
      <c r="C35" s="13" t="s">
        <v>95</v>
      </c>
      <c r="D35" s="7">
        <v>3780</v>
      </c>
      <c r="F35" s="4"/>
      <c r="G35" s="13"/>
      <c r="I35" s="31"/>
      <c r="J35" s="31"/>
      <c r="K35" s="33"/>
      <c r="L35" s="33"/>
      <c r="M35" s="33"/>
    </row>
    <row r="36" spans="1:13" ht="43.5" customHeight="1">
      <c r="A36" s="13" t="s">
        <v>36</v>
      </c>
      <c r="C36" s="13" t="s">
        <v>48</v>
      </c>
      <c r="D36" s="7">
        <v>2700</v>
      </c>
      <c r="F36" s="4"/>
      <c r="G36" s="13"/>
      <c r="I36" s="31"/>
      <c r="J36" s="31"/>
      <c r="K36" s="33"/>
      <c r="L36" s="33"/>
      <c r="M36" s="33"/>
    </row>
    <row r="37" spans="1:13" ht="22.5" customHeight="1">
      <c r="A37" t="s">
        <v>78</v>
      </c>
      <c r="C37" s="13" t="s">
        <v>49</v>
      </c>
      <c r="D37" s="7">
        <v>2520</v>
      </c>
      <c r="E37" s="58" t="s">
        <v>43</v>
      </c>
      <c r="F37" s="59">
        <f>SUM(D30:D37)</f>
        <v>24680</v>
      </c>
      <c r="I37" s="31"/>
      <c r="J37" s="31"/>
      <c r="K37" s="33"/>
      <c r="L37" s="33"/>
      <c r="M37" s="33"/>
    </row>
    <row r="38" spans="1:13" ht="24.75">
      <c r="A38" s="13" t="s">
        <v>40</v>
      </c>
      <c r="B38" s="7"/>
      <c r="C38" s="13"/>
      <c r="D38" s="7"/>
      <c r="F38" s="7"/>
      <c r="I38" s="34"/>
      <c r="J38" s="31"/>
      <c r="K38" s="35"/>
      <c r="L38" s="35"/>
      <c r="M38" s="35"/>
    </row>
    <row r="39" spans="1:13" ht="15">
      <c r="A39" s="19" t="s">
        <v>54</v>
      </c>
      <c r="B39" s="17"/>
      <c r="C39" s="19" t="s">
        <v>53</v>
      </c>
      <c r="D39" s="17">
        <v>3375</v>
      </c>
      <c r="F39" s="7"/>
      <c r="I39" s="34"/>
      <c r="J39" s="31"/>
      <c r="K39" s="35"/>
      <c r="L39" s="35"/>
      <c r="M39" s="35"/>
    </row>
    <row r="40" spans="1:13" ht="15">
      <c r="A40" s="40" t="s">
        <v>96</v>
      </c>
      <c r="B40" s="41">
        <f>(11250)*5/12</f>
        <v>4687.5</v>
      </c>
      <c r="C40" s="40" t="s">
        <v>97</v>
      </c>
      <c r="D40" s="43"/>
      <c r="E40" s="32"/>
      <c r="F40" s="7"/>
      <c r="I40" s="34"/>
      <c r="J40" s="31"/>
      <c r="K40" s="35"/>
      <c r="L40" s="35"/>
      <c r="M40" s="35"/>
    </row>
    <row r="41" spans="1:13" ht="15">
      <c r="A41" s="40" t="s">
        <v>98</v>
      </c>
      <c r="B41" s="41">
        <f>(32000)*5/12</f>
        <v>13333.333333333334</v>
      </c>
      <c r="C41" s="40" t="s">
        <v>99</v>
      </c>
      <c r="D41" s="43"/>
      <c r="E41" s="32"/>
      <c r="F41" s="7"/>
      <c r="I41" s="34"/>
      <c r="J41" s="31"/>
      <c r="K41" s="35"/>
      <c r="L41" s="35"/>
      <c r="M41" s="35"/>
    </row>
    <row r="42" spans="1:13" ht="15">
      <c r="A42" s="40" t="s">
        <v>100</v>
      </c>
      <c r="B42" s="41">
        <f>(2000)*5/12</f>
        <v>833.3333333333334</v>
      </c>
      <c r="C42" s="40" t="s">
        <v>101</v>
      </c>
      <c r="D42" s="43"/>
      <c r="E42" s="32"/>
      <c r="F42" s="7"/>
      <c r="I42" s="34"/>
      <c r="J42" s="31"/>
      <c r="K42" s="35"/>
      <c r="L42" s="35"/>
      <c r="M42" s="35"/>
    </row>
    <row r="43" spans="1:13" ht="15">
      <c r="A43" s="40" t="s">
        <v>33</v>
      </c>
      <c r="B43" s="44">
        <f>SUM(B40:B42)*0.3</f>
        <v>5656.25</v>
      </c>
      <c r="C43" s="45" t="s">
        <v>102</v>
      </c>
      <c r="D43" s="44">
        <f>SUM(D39)*0.3</f>
        <v>1012.5</v>
      </c>
      <c r="E43" s="32"/>
      <c r="F43" s="7"/>
      <c r="I43" s="34"/>
      <c r="J43" s="31"/>
      <c r="K43" s="35"/>
      <c r="L43" s="35"/>
      <c r="M43" s="35"/>
    </row>
    <row r="44" spans="1:13" ht="15">
      <c r="A44" s="40" t="s">
        <v>103</v>
      </c>
      <c r="B44" s="42">
        <f>5*219</f>
        <v>1095</v>
      </c>
      <c r="C44" s="40" t="s">
        <v>41</v>
      </c>
      <c r="D44" s="46"/>
      <c r="E44" s="32"/>
      <c r="F44" s="7"/>
      <c r="I44" s="34"/>
      <c r="J44" s="31"/>
      <c r="K44" s="35"/>
      <c r="L44" s="35"/>
      <c r="M44" s="35"/>
    </row>
    <row r="45" spans="1:13" ht="15">
      <c r="A45" s="40" t="s">
        <v>104</v>
      </c>
      <c r="B45" s="42">
        <f>40*20*0.55</f>
        <v>440.00000000000006</v>
      </c>
      <c r="C45" s="40" t="s">
        <v>50</v>
      </c>
      <c r="D45" s="46"/>
      <c r="E45" s="32"/>
      <c r="F45" s="7"/>
      <c r="I45" s="34"/>
      <c r="J45" s="31"/>
      <c r="K45" s="35"/>
      <c r="L45" s="35"/>
      <c r="M45" s="35"/>
    </row>
    <row r="46" spans="1:13" ht="15">
      <c r="A46" s="40" t="s">
        <v>105</v>
      </c>
      <c r="B46" s="42">
        <v>300</v>
      </c>
      <c r="C46" s="40" t="s">
        <v>106</v>
      </c>
      <c r="D46" s="43"/>
      <c r="E46" s="33"/>
      <c r="F46" s="7"/>
      <c r="I46" s="34"/>
      <c r="J46" s="31"/>
      <c r="K46" s="35"/>
      <c r="L46" s="35"/>
      <c r="M46" s="35"/>
    </row>
    <row r="47" spans="1:13" ht="15">
      <c r="A47" s="40" t="s">
        <v>22</v>
      </c>
      <c r="B47" s="42">
        <v>150</v>
      </c>
      <c r="C47" s="40" t="s">
        <v>51</v>
      </c>
      <c r="D47" s="43"/>
      <c r="E47" s="33"/>
      <c r="F47" s="7"/>
      <c r="I47" s="34"/>
      <c r="J47" s="31"/>
      <c r="K47" s="35"/>
      <c r="L47" s="35"/>
      <c r="M47" s="35"/>
    </row>
    <row r="48" spans="1:13" ht="15">
      <c r="A48" s="40" t="s">
        <v>63</v>
      </c>
      <c r="B48" s="42">
        <v>208</v>
      </c>
      <c r="C48" s="40" t="s">
        <v>52</v>
      </c>
      <c r="D48" s="43"/>
      <c r="E48" s="60" t="s">
        <v>44</v>
      </c>
      <c r="F48" s="61" t="s">
        <v>45</v>
      </c>
      <c r="I48" s="34"/>
      <c r="J48" s="31"/>
      <c r="K48" s="35"/>
      <c r="L48" s="35"/>
      <c r="M48" s="35"/>
    </row>
    <row r="49" spans="1:13" ht="24.75">
      <c r="A49" s="47" t="s">
        <v>55</v>
      </c>
      <c r="B49" s="44"/>
      <c r="C49" s="48"/>
      <c r="D49" s="44"/>
      <c r="E49" s="35"/>
      <c r="F49" s="7"/>
      <c r="I49" s="34"/>
      <c r="J49" s="31"/>
      <c r="K49" s="35"/>
      <c r="L49" s="35"/>
      <c r="M49" s="35"/>
    </row>
    <row r="50" spans="1:13" ht="15">
      <c r="A50" s="40" t="s">
        <v>107</v>
      </c>
      <c r="B50" s="49"/>
      <c r="C50" s="50" t="s">
        <v>108</v>
      </c>
      <c r="D50" s="43">
        <v>312</v>
      </c>
      <c r="E50" s="33"/>
      <c r="F50" s="7"/>
      <c r="I50" s="34"/>
      <c r="J50" s="31"/>
      <c r="K50" s="35"/>
      <c r="L50" s="35"/>
      <c r="M50" s="35"/>
    </row>
    <row r="51" spans="1:13" ht="15">
      <c r="A51" s="40" t="s">
        <v>109</v>
      </c>
      <c r="B51" s="49">
        <v>257</v>
      </c>
      <c r="C51" s="50" t="s">
        <v>0</v>
      </c>
      <c r="D51" s="43"/>
      <c r="E51" s="33"/>
      <c r="F51" s="7"/>
      <c r="I51" s="34"/>
      <c r="J51" s="31"/>
      <c r="K51" s="35"/>
      <c r="L51" s="35"/>
      <c r="M51" s="35"/>
    </row>
    <row r="52" spans="1:13" ht="15">
      <c r="A52" s="40" t="s">
        <v>1</v>
      </c>
      <c r="B52" s="49">
        <v>2081</v>
      </c>
      <c r="C52" s="50" t="s">
        <v>2</v>
      </c>
      <c r="D52" s="43"/>
      <c r="E52" s="32"/>
      <c r="F52" s="7"/>
      <c r="I52" s="34"/>
      <c r="J52" s="31"/>
      <c r="K52" s="35"/>
      <c r="L52" s="35"/>
      <c r="M52" s="35"/>
    </row>
    <row r="53" spans="1:13" ht="15">
      <c r="A53" s="40" t="s">
        <v>3</v>
      </c>
      <c r="B53" s="49">
        <v>158</v>
      </c>
      <c r="C53" s="50" t="s">
        <v>4</v>
      </c>
      <c r="D53" s="43"/>
      <c r="E53" s="33"/>
      <c r="F53" s="7"/>
      <c r="I53" s="34"/>
      <c r="J53" s="31"/>
      <c r="K53" s="35"/>
      <c r="L53" s="35"/>
      <c r="M53" s="35"/>
    </row>
    <row r="54" spans="1:13" ht="15">
      <c r="A54" s="40" t="s">
        <v>33</v>
      </c>
      <c r="B54" s="41">
        <f>SUM(B50:B53)*0.165</f>
        <v>411.84000000000003</v>
      </c>
      <c r="C54" s="40" t="s">
        <v>5</v>
      </c>
      <c r="D54" s="41">
        <f>SUM(D50:D53)*0.165</f>
        <v>51.480000000000004</v>
      </c>
      <c r="E54" s="32"/>
      <c r="F54" s="7"/>
      <c r="I54" s="34"/>
      <c r="J54" s="31"/>
      <c r="K54" s="35"/>
      <c r="L54" s="35"/>
      <c r="M54" s="35"/>
    </row>
    <row r="55" spans="1:13" ht="15">
      <c r="A55" s="40" t="s">
        <v>6</v>
      </c>
      <c r="B55" s="49">
        <v>325</v>
      </c>
      <c r="C55" s="40" t="s">
        <v>7</v>
      </c>
      <c r="D55" s="43"/>
      <c r="E55" s="33"/>
      <c r="F55" s="7"/>
      <c r="I55" s="34"/>
      <c r="J55" s="31"/>
      <c r="K55" s="35"/>
      <c r="L55" s="35"/>
      <c r="M55" s="35"/>
    </row>
    <row r="56" spans="1:13" ht="15">
      <c r="A56" s="40" t="s">
        <v>8</v>
      </c>
      <c r="B56" s="49">
        <v>90</v>
      </c>
      <c r="C56" s="40" t="s">
        <v>9</v>
      </c>
      <c r="D56" s="43"/>
      <c r="E56" s="33"/>
      <c r="F56" s="7"/>
      <c r="I56" s="34"/>
      <c r="J56" s="31"/>
      <c r="K56" s="35"/>
      <c r="L56" s="35"/>
      <c r="M56" s="35"/>
    </row>
    <row r="57" spans="1:13" ht="15">
      <c r="A57" s="40" t="s">
        <v>22</v>
      </c>
      <c r="B57" s="49">
        <v>55</v>
      </c>
      <c r="C57" s="40" t="s">
        <v>10</v>
      </c>
      <c r="D57" s="43"/>
      <c r="E57" s="33"/>
      <c r="F57" s="7"/>
      <c r="I57" s="34"/>
      <c r="J57" s="31"/>
      <c r="K57" s="35"/>
      <c r="L57" s="35"/>
      <c r="M57" s="35"/>
    </row>
    <row r="58" spans="1:13" ht="15">
      <c r="A58" s="40" t="s">
        <v>63</v>
      </c>
      <c r="B58" s="51">
        <v>122.915</v>
      </c>
      <c r="C58" s="40" t="s">
        <v>11</v>
      </c>
      <c r="D58" s="43"/>
      <c r="E58" s="60" t="s">
        <v>46</v>
      </c>
      <c r="F58" s="61" t="s">
        <v>47</v>
      </c>
      <c r="I58" s="34"/>
      <c r="J58" s="31"/>
      <c r="K58" s="35"/>
      <c r="L58" s="35"/>
      <c r="M58" s="35"/>
    </row>
    <row r="59" spans="2:13" ht="15.75">
      <c r="B59" s="12">
        <f>SUM(B30:B58)</f>
        <v>30204.17166666667</v>
      </c>
      <c r="C59" s="1" t="s">
        <v>81</v>
      </c>
      <c r="D59" s="12">
        <f>SUM(D30:D58)</f>
        <v>29430.98</v>
      </c>
      <c r="F59" s="7"/>
      <c r="I59" s="37"/>
      <c r="J59" s="36"/>
      <c r="K59" s="36"/>
      <c r="L59" s="36"/>
      <c r="M59" s="36"/>
    </row>
    <row r="60" spans="6:13" ht="15.75">
      <c r="F60" s="12"/>
      <c r="G60" s="1"/>
      <c r="I60" s="38"/>
      <c r="J60" s="38"/>
      <c r="K60" s="38"/>
      <c r="L60" s="38"/>
      <c r="M60" s="38"/>
    </row>
    <row r="61" spans="1:13" ht="15">
      <c r="A61" s="53" t="s">
        <v>69</v>
      </c>
      <c r="B61" s="54"/>
      <c r="C61" s="54"/>
      <c r="I61" s="31"/>
      <c r="J61" s="31"/>
      <c r="K61" s="33"/>
      <c r="L61" s="33"/>
      <c r="M61" s="33"/>
    </row>
    <row r="62" spans="1:13" ht="15">
      <c r="A62" s="3" t="s">
        <v>31</v>
      </c>
      <c r="B62" s="3" t="s">
        <v>73</v>
      </c>
      <c r="C62" s="3" t="s">
        <v>76</v>
      </c>
      <c r="D62" s="3" t="s">
        <v>74</v>
      </c>
      <c r="E62" s="53"/>
      <c r="F62" s="54"/>
      <c r="G62" s="54"/>
      <c r="I62" s="31"/>
      <c r="J62" s="39"/>
      <c r="K62" s="33"/>
      <c r="L62" s="33"/>
      <c r="M62" s="33"/>
    </row>
    <row r="63" spans="1:13" ht="15">
      <c r="A63" t="s">
        <v>70</v>
      </c>
      <c r="B63" s="7">
        <v>3375</v>
      </c>
      <c r="C63" s="30" t="s">
        <v>37</v>
      </c>
      <c r="E63" s="9"/>
      <c r="F63" s="3"/>
      <c r="G63" s="3"/>
      <c r="I63" s="31"/>
      <c r="J63" s="39"/>
      <c r="K63" s="33"/>
      <c r="L63" s="33"/>
      <c r="M63" s="33"/>
    </row>
    <row r="64" spans="1:13" ht="15">
      <c r="A64" t="s">
        <v>71</v>
      </c>
      <c r="B64" s="7">
        <v>6500</v>
      </c>
      <c r="C64" s="9" t="s">
        <v>28</v>
      </c>
      <c r="F64" s="7"/>
      <c r="G64" s="9"/>
      <c r="I64" s="31"/>
      <c r="J64" s="39"/>
      <c r="K64" s="32"/>
      <c r="L64" s="33"/>
      <c r="M64" s="32"/>
    </row>
    <row r="65" spans="1:13" ht="15">
      <c r="A65" t="s">
        <v>72</v>
      </c>
      <c r="B65" s="7">
        <v>3300</v>
      </c>
      <c r="C65" s="9" t="s">
        <v>58</v>
      </c>
      <c r="F65" s="7"/>
      <c r="G65" s="9"/>
      <c r="I65" s="31"/>
      <c r="J65" s="39"/>
      <c r="K65" s="33"/>
      <c r="L65" s="33"/>
      <c r="M65" s="33"/>
    </row>
    <row r="66" spans="2:13" ht="15.75">
      <c r="B66" s="10">
        <f>SUM(B63:B65)</f>
        <v>13175</v>
      </c>
      <c r="C66" s="1" t="s">
        <v>79</v>
      </c>
      <c r="D66" s="10">
        <f>SUM(D63:D65)</f>
        <v>0</v>
      </c>
      <c r="F66" s="7"/>
      <c r="G66" s="9"/>
      <c r="I66" s="31"/>
      <c r="J66" s="31"/>
      <c r="K66" s="32"/>
      <c r="L66" s="33"/>
      <c r="M66" s="32"/>
    </row>
    <row r="67" spans="3:13" ht="15.75">
      <c r="C67" s="19"/>
      <c r="E67" s="1"/>
      <c r="F67" s="10"/>
      <c r="G67" s="18"/>
      <c r="I67" s="31"/>
      <c r="J67" s="31"/>
      <c r="K67" s="33"/>
      <c r="L67" s="33"/>
      <c r="M67" s="33"/>
    </row>
    <row r="68" spans="2:13" ht="15.75">
      <c r="B68" s="10">
        <f>B26+B59+B66</f>
        <v>98000.29166666667</v>
      </c>
      <c r="C68" s="1" t="s">
        <v>80</v>
      </c>
      <c r="D68" s="10">
        <f>D26+D59+D66</f>
        <v>94639.9875</v>
      </c>
      <c r="I68" s="31"/>
      <c r="J68" s="31"/>
      <c r="K68" s="33"/>
      <c r="L68" s="33"/>
      <c r="M68" s="33"/>
    </row>
    <row r="69" spans="6:13" ht="10.5" customHeight="1">
      <c r="F69" s="10"/>
      <c r="G69" s="1"/>
      <c r="I69" s="34"/>
      <c r="J69" s="31"/>
      <c r="K69" s="35"/>
      <c r="L69" s="35"/>
      <c r="M69" s="35"/>
    </row>
    <row r="70" ht="12.75">
      <c r="A70" s="2" t="s">
        <v>82</v>
      </c>
    </row>
    <row r="71" spans="1:5" ht="12.75">
      <c r="A71" s="3" t="s">
        <v>31</v>
      </c>
      <c r="B71" s="3" t="s">
        <v>73</v>
      </c>
      <c r="C71" s="3" t="s">
        <v>76</v>
      </c>
      <c r="D71" s="3" t="s">
        <v>74</v>
      </c>
      <c r="E71" s="2"/>
    </row>
    <row r="72" spans="1:7" ht="12.75">
      <c r="A72" t="s">
        <v>83</v>
      </c>
      <c r="B72" s="7">
        <v>0</v>
      </c>
      <c r="C72" t="s">
        <v>84</v>
      </c>
      <c r="D72">
        <v>3360</v>
      </c>
      <c r="E72" s="3"/>
      <c r="F72" s="3"/>
      <c r="G72" s="3"/>
    </row>
    <row r="73" spans="1:6" ht="12.75">
      <c r="A73" t="s">
        <v>86</v>
      </c>
      <c r="B73" s="7">
        <v>0</v>
      </c>
      <c r="C73" t="s">
        <v>77</v>
      </c>
      <c r="F73" s="7"/>
    </row>
    <row r="74" spans="2:6" ht="15.75">
      <c r="B74" s="10">
        <f>SUM(B71:B73)</f>
        <v>0</v>
      </c>
      <c r="C74" s="1" t="s">
        <v>85</v>
      </c>
      <c r="D74" s="10">
        <f>SUM(D71:D73)</f>
        <v>3360</v>
      </c>
      <c r="F74" s="7"/>
    </row>
    <row r="75" spans="2:7" ht="9.75" customHeight="1">
      <c r="B75" s="7"/>
      <c r="F75" s="10"/>
      <c r="G75" s="11"/>
    </row>
    <row r="76" spans="2:6" ht="18">
      <c r="B76" s="15">
        <f>B26+B59+B66+B74</f>
        <v>98000.29166666667</v>
      </c>
      <c r="C76" s="14" t="s">
        <v>87</v>
      </c>
      <c r="D76" s="15">
        <f>D26+D59+D66+D74</f>
        <v>97999.9875</v>
      </c>
      <c r="F76" s="7"/>
    </row>
    <row r="77" spans="5:12" ht="18">
      <c r="E77" s="7"/>
      <c r="F77" s="7"/>
      <c r="L77" s="15"/>
    </row>
    <row r="78" spans="2:6" ht="12.75">
      <c r="B78" s="7">
        <f>B76-98000</f>
        <v>0.2916666666715173</v>
      </c>
      <c r="D78" s="7">
        <f>D76-B76</f>
        <v>-0.3041666666686069</v>
      </c>
      <c r="E78" s="7"/>
      <c r="F78" s="7"/>
    </row>
  </sheetData>
  <mergeCells count="7">
    <mergeCell ref="E62:G62"/>
    <mergeCell ref="R12:R14"/>
    <mergeCell ref="R16:R17"/>
    <mergeCell ref="A1:D1"/>
    <mergeCell ref="A28:C28"/>
    <mergeCell ref="A61:C61"/>
    <mergeCell ref="E29:G29"/>
  </mergeCells>
  <printOptions/>
  <pageMargins left="0.75" right="0.75" top="1" bottom="1" header="0.5" footer="0.5"/>
  <pageSetup fitToHeight="1" fitToWidth="1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Bertrand</dc:creator>
  <cp:keywords/>
  <dc:description/>
  <cp:lastModifiedBy>Karl Bertrand</cp:lastModifiedBy>
  <cp:lastPrinted>2010-07-19T15:20:03Z</cp:lastPrinted>
  <dcterms:created xsi:type="dcterms:W3CDTF">2008-09-24T11:19:54Z</dcterms:created>
  <cp:category/>
  <cp:version/>
  <cp:contentType/>
  <cp:contentStatus/>
</cp:coreProperties>
</file>