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20" yWindow="860" windowWidth="24700" windowHeight="140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'Sheet1'!$A$1:$N$128</definedName>
  </definedNames>
  <calcPr fullCalcOnLoad="1"/>
</workbook>
</file>

<file path=xl/sharedStrings.xml><?xml version="1.0" encoding="utf-8"?>
<sst xmlns="http://schemas.openxmlformats.org/spreadsheetml/2006/main" count="273" uniqueCount="39">
  <si>
    <t>Units contracted to each sponsor in each round FY10</t>
  </si>
  <si>
    <t>HDSW</t>
  </si>
  <si>
    <t>WRO</t>
  </si>
  <si>
    <t>Lexington Center</t>
  </si>
  <si>
    <t xml:space="preserve">Grace Church </t>
  </si>
  <si>
    <t>TBD</t>
  </si>
  <si>
    <t>Westhab</t>
  </si>
  <si>
    <t>Guidance Center</t>
  </si>
  <si>
    <t>MHA</t>
  </si>
  <si>
    <t>Pathways</t>
  </si>
  <si>
    <t>Sharing Community</t>
  </si>
  <si>
    <t>DCMH</t>
  </si>
  <si>
    <t>Total Units Rounds I-XII</t>
  </si>
  <si>
    <t>Total Annual Funding</t>
  </si>
  <si>
    <t>Total Funding</t>
  </si>
  <si>
    <t>Round I</t>
  </si>
  <si>
    <t>FMR</t>
  </si>
  <si>
    <t>SRO</t>
  </si>
  <si>
    <t>Studio</t>
  </si>
  <si>
    <t>1BR</t>
  </si>
  <si>
    <t>2BR</t>
  </si>
  <si>
    <t>3BR</t>
  </si>
  <si>
    <t>4BR</t>
  </si>
  <si>
    <t>5BR</t>
  </si>
  <si>
    <t>Annual Agency Funding</t>
  </si>
  <si>
    <t>Round II</t>
  </si>
  <si>
    <t>Round III</t>
  </si>
  <si>
    <t>Round IV</t>
  </si>
  <si>
    <t>Grace Church</t>
  </si>
  <si>
    <t>Round V</t>
  </si>
  <si>
    <t>Round VI</t>
  </si>
  <si>
    <t>Round VII</t>
  </si>
  <si>
    <t>Round VIII</t>
  </si>
  <si>
    <t>Round IX</t>
  </si>
  <si>
    <t>Round X</t>
  </si>
  <si>
    <t>Round XI</t>
  </si>
  <si>
    <t>Round XII</t>
  </si>
  <si>
    <t>AWARD</t>
  </si>
  <si>
    <t>AWARD FROM HUD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</si>
</sst>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6">
    <font>
      <sz val="10"/>
      <name val="Verdana"/>
      <family val="2"/>
    </font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0" fillId="2" borderId="1" xfId="0" applyNumberForma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6"/>
  <sheetViews>
    <sheetView tabSelected="1" workbookViewId="0" topLeftCell="A97">
      <selection activeCell="M125" sqref="M125"/>
    </sheetView>
  </sheetViews>
  <sheetFormatPr defaultColWidth="11.00390625" defaultRowHeight="12.75"/>
  <cols>
    <col min="1" max="1" width="11.625" style="0" customWidth="1"/>
    <col min="2" max="2" width="11.125" style="0" customWidth="1"/>
    <col min="3" max="3" width="9.75390625" style="0" customWidth="1"/>
    <col min="4" max="4" width="8.625" style="1" customWidth="1"/>
    <col min="5" max="5" width="9.75390625" style="0" customWidth="1"/>
    <col min="6" max="6" width="8.375" style="1" customWidth="1"/>
    <col min="7" max="7" width="8.75390625" style="0" customWidth="1"/>
    <col min="8" max="8" width="10.375" style="1" customWidth="1"/>
    <col min="9" max="9" width="8.875" style="0" customWidth="1"/>
    <col min="10" max="10" width="8.75390625" style="1" customWidth="1"/>
    <col min="11" max="11" width="9.25390625" style="0" customWidth="1"/>
    <col min="12" max="12" width="9.875" style="1" customWidth="1"/>
    <col min="14" max="14" width="11.875" style="0" customWidth="1"/>
    <col min="15" max="15" width="8.00390625" style="0" hidden="1" customWidth="1"/>
    <col min="16" max="16" width="6.75390625" style="0" hidden="1" customWidth="1"/>
    <col min="17" max="17" width="0" style="0" hidden="1" customWidth="1"/>
  </cols>
  <sheetData>
    <row r="1" spans="1:14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3:13" ht="36">
      <c r="C2" s="2" t="s">
        <v>1</v>
      </c>
      <c r="D2" s="3" t="s">
        <v>2</v>
      </c>
      <c r="E2" s="4" t="s">
        <v>3</v>
      </c>
      <c r="F2" s="5" t="s">
        <v>4</v>
      </c>
      <c r="G2" s="6" t="s">
        <v>5</v>
      </c>
      <c r="H2" s="3" t="s">
        <v>6</v>
      </c>
      <c r="I2" s="6" t="s">
        <v>7</v>
      </c>
      <c r="J2" s="3" t="s">
        <v>8</v>
      </c>
      <c r="K2" s="4" t="s">
        <v>9</v>
      </c>
      <c r="L2" s="5" t="s">
        <v>10</v>
      </c>
      <c r="M2" s="7" t="s">
        <v>11</v>
      </c>
    </row>
    <row r="3" spans="1:15" ht="36.75">
      <c r="A3" s="8" t="s">
        <v>12</v>
      </c>
      <c r="B3" s="8"/>
      <c r="C3" s="9">
        <f aca="true" t="shared" si="0" ref="C3:M3">C6+C16+C25+C34+C50+C59+C68+C77+C86+C100+C109+C118</f>
        <v>151</v>
      </c>
      <c r="D3" s="10">
        <f t="shared" si="0"/>
        <v>51</v>
      </c>
      <c r="E3" s="9">
        <f t="shared" si="0"/>
        <v>60</v>
      </c>
      <c r="F3" s="10">
        <f>F6+F16+F25+F34+F50+F59+F68+F77+F86+F100+F109+F118</f>
        <v>40</v>
      </c>
      <c r="G3" s="9">
        <f>G6+G16+G25+G34+G50+G59+G68+G86+G100+G109+G118</f>
        <v>0</v>
      </c>
      <c r="H3" s="10">
        <f>H6+H16+H25+H34+H50+H59+H68+H77+H86+H100+H109+H118</f>
        <v>75</v>
      </c>
      <c r="I3" s="9">
        <f t="shared" si="0"/>
        <v>34</v>
      </c>
      <c r="J3" s="10">
        <f t="shared" si="0"/>
        <v>5</v>
      </c>
      <c r="K3" s="9">
        <f t="shared" si="0"/>
        <v>26</v>
      </c>
      <c r="L3" s="10">
        <f t="shared" si="0"/>
        <v>8</v>
      </c>
      <c r="M3" s="9">
        <f t="shared" si="0"/>
        <v>450</v>
      </c>
      <c r="N3" s="8" t="s">
        <v>12</v>
      </c>
      <c r="O3" s="63" t="s">
        <v>37</v>
      </c>
    </row>
    <row r="4" spans="1:14" ht="12.75">
      <c r="A4" s="11" t="s">
        <v>13</v>
      </c>
      <c r="B4" s="8"/>
      <c r="C4" s="12">
        <f aca="true" t="shared" si="1" ref="C4:M4">C14+C23+C32+C41+C57+C66+C75+C84+C93+C107+C116+C125</f>
        <v>2650584</v>
      </c>
      <c r="D4" s="13">
        <f t="shared" si="1"/>
        <v>857880</v>
      </c>
      <c r="E4" s="12">
        <f t="shared" si="1"/>
        <v>1258549.8</v>
      </c>
      <c r="F4" s="13">
        <f>F14+F23+F32+F41+F57+F66+F75+G84+F93+F107+F116+F125</f>
        <v>640236</v>
      </c>
      <c r="G4" s="12">
        <f>G14+G23+G32+G41+G57+G66+G75+G93+G107+G116+G125</f>
        <v>0</v>
      </c>
      <c r="H4" s="13">
        <f t="shared" si="1"/>
        <v>1267920</v>
      </c>
      <c r="I4" s="12">
        <f t="shared" si="1"/>
        <v>550260</v>
      </c>
      <c r="J4" s="13">
        <f t="shared" si="1"/>
        <v>80520</v>
      </c>
      <c r="K4" s="12">
        <f t="shared" si="1"/>
        <v>418704</v>
      </c>
      <c r="L4" s="13">
        <f t="shared" si="1"/>
        <v>128832</v>
      </c>
      <c r="M4" s="12">
        <f t="shared" si="1"/>
        <v>7853485.8</v>
      </c>
      <c r="N4" s="11" t="s">
        <v>14</v>
      </c>
    </row>
    <row r="5" spans="1:14" ht="12.75">
      <c r="A5" s="11"/>
      <c r="B5" s="8"/>
      <c r="C5" s="12"/>
      <c r="D5" s="13"/>
      <c r="E5" s="12"/>
      <c r="F5" s="13"/>
      <c r="G5" s="12"/>
      <c r="H5" s="13"/>
      <c r="I5" s="12"/>
      <c r="J5" s="13"/>
      <c r="K5" s="12"/>
      <c r="L5" s="13"/>
      <c r="M5" s="12"/>
      <c r="N5" s="8"/>
    </row>
    <row r="6" spans="1:14" ht="13.5" thickBot="1">
      <c r="A6" s="14" t="s">
        <v>15</v>
      </c>
      <c r="B6" s="14" t="s">
        <v>16</v>
      </c>
      <c r="C6" s="15">
        <f aca="true" t="shared" si="2" ref="C6:L6">SUM(C7:C13)</f>
        <v>15</v>
      </c>
      <c r="D6" s="16">
        <f t="shared" si="2"/>
        <v>22</v>
      </c>
      <c r="E6" s="15">
        <f t="shared" si="2"/>
        <v>17</v>
      </c>
      <c r="F6" s="16">
        <f t="shared" si="2"/>
        <v>0</v>
      </c>
      <c r="G6" s="15">
        <f t="shared" si="2"/>
        <v>0</v>
      </c>
      <c r="H6" s="16">
        <f t="shared" si="2"/>
        <v>0</v>
      </c>
      <c r="I6" s="15">
        <f t="shared" si="2"/>
        <v>0</v>
      </c>
      <c r="J6" s="16">
        <f t="shared" si="2"/>
        <v>0</v>
      </c>
      <c r="K6" s="15">
        <f t="shared" si="2"/>
        <v>0</v>
      </c>
      <c r="L6" s="16">
        <f t="shared" si="2"/>
        <v>0</v>
      </c>
      <c r="M6" s="14">
        <f aca="true" t="shared" si="3" ref="M6:M14">SUM(C6:L6)</f>
        <v>54</v>
      </c>
      <c r="N6" s="14" t="s">
        <v>15</v>
      </c>
    </row>
    <row r="7" spans="1:14" ht="13.5" thickTop="1">
      <c r="A7" s="17" t="s">
        <v>17</v>
      </c>
      <c r="B7" s="18">
        <f>B8*0.75</f>
        <v>843.75</v>
      </c>
      <c r="C7" s="19"/>
      <c r="D7" s="19"/>
      <c r="E7" s="19"/>
      <c r="F7" s="20"/>
      <c r="G7" s="20"/>
      <c r="H7" s="20"/>
      <c r="I7" s="20"/>
      <c r="J7" s="20"/>
      <c r="K7" s="20"/>
      <c r="L7" s="20"/>
      <c r="M7" s="21">
        <f t="shared" si="3"/>
        <v>0</v>
      </c>
      <c r="N7" s="22" t="s">
        <v>17</v>
      </c>
    </row>
    <row r="8" spans="1:14" ht="12.75">
      <c r="A8" s="23" t="s">
        <v>18</v>
      </c>
      <c r="B8" s="24">
        <v>1125</v>
      </c>
      <c r="C8" s="25"/>
      <c r="D8" s="25">
        <v>2</v>
      </c>
      <c r="E8" s="25"/>
      <c r="F8" s="26"/>
      <c r="G8" s="26"/>
      <c r="H8" s="26"/>
      <c r="I8" s="26"/>
      <c r="J8" s="26"/>
      <c r="K8" s="26"/>
      <c r="L8" s="26"/>
      <c r="M8" s="27">
        <f t="shared" si="3"/>
        <v>2</v>
      </c>
      <c r="N8" s="23" t="s">
        <v>18</v>
      </c>
    </row>
    <row r="9" spans="1:14" ht="12.75">
      <c r="A9" s="23" t="s">
        <v>19</v>
      </c>
      <c r="B9" s="24">
        <v>1342</v>
      </c>
      <c r="C9" s="25">
        <v>15</v>
      </c>
      <c r="D9" s="25">
        <v>18</v>
      </c>
      <c r="E9" s="25"/>
      <c r="F9" s="26"/>
      <c r="G9" s="26"/>
      <c r="H9" s="26"/>
      <c r="I9" s="26"/>
      <c r="J9" s="26"/>
      <c r="K9" s="26"/>
      <c r="L9" s="26"/>
      <c r="M9" s="27">
        <f t="shared" si="3"/>
        <v>33</v>
      </c>
      <c r="N9" s="23" t="s">
        <v>19</v>
      </c>
    </row>
    <row r="10" spans="1:14" ht="12.75">
      <c r="A10" s="23" t="s">
        <v>20</v>
      </c>
      <c r="B10" s="24">
        <v>1561</v>
      </c>
      <c r="C10" s="25"/>
      <c r="D10" s="25">
        <v>2</v>
      </c>
      <c r="E10" s="25">
        <v>5</v>
      </c>
      <c r="F10" s="26"/>
      <c r="G10" s="26"/>
      <c r="H10" s="26"/>
      <c r="I10" s="26"/>
      <c r="J10" s="26"/>
      <c r="K10" s="26"/>
      <c r="L10" s="26"/>
      <c r="M10" s="27">
        <f t="shared" si="3"/>
        <v>7</v>
      </c>
      <c r="N10" s="23" t="s">
        <v>20</v>
      </c>
    </row>
    <row r="11" spans="1:14" ht="12.75">
      <c r="A11" s="23" t="s">
        <v>21</v>
      </c>
      <c r="B11" s="24">
        <v>1883</v>
      </c>
      <c r="C11" s="25"/>
      <c r="D11" s="25"/>
      <c r="E11" s="25">
        <v>9</v>
      </c>
      <c r="F11" s="26"/>
      <c r="G11" s="26"/>
      <c r="H11" s="26"/>
      <c r="I11" s="26"/>
      <c r="J11" s="26"/>
      <c r="K11" s="26"/>
      <c r="L11" s="26"/>
      <c r="M11" s="27">
        <f t="shared" si="3"/>
        <v>9</v>
      </c>
      <c r="N11" s="23" t="s">
        <v>21</v>
      </c>
    </row>
    <row r="12" spans="1:14" ht="12.75">
      <c r="A12" s="23" t="s">
        <v>22</v>
      </c>
      <c r="B12" s="24">
        <v>2321</v>
      </c>
      <c r="C12" s="25"/>
      <c r="D12" s="25"/>
      <c r="E12" s="25">
        <v>2</v>
      </c>
      <c r="F12" s="26"/>
      <c r="G12" s="26"/>
      <c r="H12" s="26"/>
      <c r="I12" s="26"/>
      <c r="J12" s="26"/>
      <c r="K12" s="26"/>
      <c r="L12" s="26"/>
      <c r="M12" s="27">
        <f t="shared" si="3"/>
        <v>2</v>
      </c>
      <c r="N12" s="23" t="s">
        <v>22</v>
      </c>
    </row>
    <row r="13" spans="1:14" ht="12.75">
      <c r="A13" s="23" t="s">
        <v>23</v>
      </c>
      <c r="B13" s="24">
        <f>B12*1.15</f>
        <v>2669.1499999999996</v>
      </c>
      <c r="C13" s="25"/>
      <c r="D13" s="25"/>
      <c r="E13" s="25">
        <v>1</v>
      </c>
      <c r="F13" s="26"/>
      <c r="G13" s="26"/>
      <c r="H13" s="26"/>
      <c r="I13" s="26"/>
      <c r="J13" s="26"/>
      <c r="K13" s="26"/>
      <c r="L13" s="26"/>
      <c r="M13" s="28">
        <f t="shared" si="3"/>
        <v>1</v>
      </c>
      <c r="N13" s="29" t="s">
        <v>23</v>
      </c>
    </row>
    <row r="14" spans="1:17" ht="12.75">
      <c r="A14" s="22" t="s">
        <v>24</v>
      </c>
      <c r="C14" s="30">
        <f>((C7*$B$7)+(C8*$B$8)+(C9*$B$9)+(C10*$B$10)+(C11*$B$11)+(C12*$B$12)+(C13*$B$13))*12</f>
        <v>241560</v>
      </c>
      <c r="D14" s="31">
        <f>((D7*$B$7)+(D8*$B$8)+(D9*$B$9)+(D10*$B$10)+(D11*$B$11)+(D12*$B$12)+(D13*$B$13))*12</f>
        <v>354336</v>
      </c>
      <c r="E14" s="30">
        <f>((E7*$B$7)+(E8*$B$8)+(E9*$B$9)+(E10*$B$10)+(E11*$B$11)+(E12*$B$12)+(E13*$B$13))*12</f>
        <v>384757.80000000005</v>
      </c>
      <c r="F14" s="32"/>
      <c r="G14" s="33"/>
      <c r="H14" s="32"/>
      <c r="I14" s="33"/>
      <c r="J14" s="32"/>
      <c r="K14" s="33"/>
      <c r="L14" s="32"/>
      <c r="M14" s="34">
        <f t="shared" si="3"/>
        <v>980653.8</v>
      </c>
      <c r="N14" s="22"/>
      <c r="O14">
        <v>960652</v>
      </c>
      <c r="P14" s="62">
        <f>M14-O14</f>
        <v>20001.800000000047</v>
      </c>
      <c r="Q14">
        <f>O14/M14</f>
        <v>0.9796036073076961</v>
      </c>
    </row>
    <row r="15" spans="1:14" s="36" customFormat="1" ht="12.75">
      <c r="A15" s="22"/>
      <c r="B15" s="22"/>
      <c r="C15" s="30">
        <f>C14*$Q$14</f>
        <v>236633.04738124707</v>
      </c>
      <c r="D15" s="30">
        <f>D14*$Q$14</f>
        <v>347108.8237989798</v>
      </c>
      <c r="E15" s="30">
        <f>E14*$Q$14</f>
        <v>376910.12881977315</v>
      </c>
      <c r="F15" s="64"/>
      <c r="G15" s="64"/>
      <c r="H15" s="64"/>
      <c r="I15" s="64"/>
      <c r="J15" s="64"/>
      <c r="K15" s="64"/>
      <c r="L15" s="64"/>
      <c r="M15" s="34">
        <f>SUM(C15:E15)</f>
        <v>960652</v>
      </c>
      <c r="N15" s="22" t="s">
        <v>38</v>
      </c>
    </row>
    <row r="16" spans="1:14" ht="13.5" thickBot="1">
      <c r="A16" s="14" t="s">
        <v>25</v>
      </c>
      <c r="B16" s="14" t="s">
        <v>16</v>
      </c>
      <c r="C16" s="15">
        <f aca="true" t="shared" si="4" ref="C16:L16">SUM(C17:C22)</f>
        <v>15</v>
      </c>
      <c r="D16" s="16">
        <f t="shared" si="4"/>
        <v>17</v>
      </c>
      <c r="E16" s="15">
        <f t="shared" si="4"/>
        <v>15</v>
      </c>
      <c r="F16" s="16">
        <f t="shared" si="4"/>
        <v>20</v>
      </c>
      <c r="G16" s="15">
        <f t="shared" si="4"/>
        <v>0</v>
      </c>
      <c r="H16" s="16">
        <f t="shared" si="4"/>
        <v>0</v>
      </c>
      <c r="I16" s="15">
        <f t="shared" si="4"/>
        <v>0</v>
      </c>
      <c r="J16" s="16">
        <f t="shared" si="4"/>
        <v>0</v>
      </c>
      <c r="K16" s="15">
        <f t="shared" si="4"/>
        <v>0</v>
      </c>
      <c r="L16" s="16">
        <f t="shared" si="4"/>
        <v>0</v>
      </c>
      <c r="M16" s="14">
        <f aca="true" t="shared" si="5" ref="M16:M23">SUM(C16:L16)</f>
        <v>67</v>
      </c>
      <c r="N16" s="14" t="s">
        <v>25</v>
      </c>
    </row>
    <row r="17" spans="1:14" ht="13.5" thickTop="1">
      <c r="A17" s="37" t="s">
        <v>17</v>
      </c>
      <c r="B17" s="18">
        <f>B18*0.75</f>
        <v>843.75</v>
      </c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21">
        <f t="shared" si="5"/>
        <v>0</v>
      </c>
      <c r="N17" s="37" t="s">
        <v>17</v>
      </c>
    </row>
    <row r="18" spans="1:14" ht="12.75">
      <c r="A18" s="23" t="s">
        <v>18</v>
      </c>
      <c r="B18" s="24">
        <v>1125</v>
      </c>
      <c r="D18" s="25">
        <v>2</v>
      </c>
      <c r="E18" s="25"/>
      <c r="F18" s="38">
        <v>3</v>
      </c>
      <c r="G18" s="26"/>
      <c r="H18" s="26"/>
      <c r="I18" s="26"/>
      <c r="J18" s="26"/>
      <c r="K18" s="26"/>
      <c r="L18" s="26"/>
      <c r="M18" s="27">
        <f t="shared" si="5"/>
        <v>5</v>
      </c>
      <c r="N18" s="23" t="s">
        <v>18</v>
      </c>
    </row>
    <row r="19" spans="1:14" ht="12.75">
      <c r="A19" s="23" t="s">
        <v>19</v>
      </c>
      <c r="B19" s="24">
        <v>1342</v>
      </c>
      <c r="C19" s="25">
        <v>15</v>
      </c>
      <c r="D19" s="25">
        <v>15</v>
      </c>
      <c r="E19" s="25"/>
      <c r="F19" s="25">
        <v>17</v>
      </c>
      <c r="G19" s="26"/>
      <c r="H19" s="26"/>
      <c r="I19" s="26"/>
      <c r="J19" s="26"/>
      <c r="K19" s="26"/>
      <c r="L19" s="26"/>
      <c r="M19" s="27">
        <f t="shared" si="5"/>
        <v>47</v>
      </c>
      <c r="N19" s="23" t="s">
        <v>19</v>
      </c>
    </row>
    <row r="20" spans="1:14" ht="12.75">
      <c r="A20" s="23" t="s">
        <v>20</v>
      </c>
      <c r="B20" s="24">
        <v>1561</v>
      </c>
      <c r="C20" s="25"/>
      <c r="D20" s="25"/>
      <c r="E20" s="25">
        <v>8</v>
      </c>
      <c r="F20" s="25"/>
      <c r="G20" s="26"/>
      <c r="H20" s="26"/>
      <c r="I20" s="26"/>
      <c r="J20" s="26"/>
      <c r="K20" s="26"/>
      <c r="L20" s="26"/>
      <c r="M20" s="27">
        <f t="shared" si="5"/>
        <v>8</v>
      </c>
      <c r="N20" s="23" t="s">
        <v>20</v>
      </c>
    </row>
    <row r="21" spans="1:14" ht="12.75">
      <c r="A21" s="23" t="s">
        <v>21</v>
      </c>
      <c r="B21" s="24">
        <v>1883</v>
      </c>
      <c r="C21" s="25"/>
      <c r="D21" s="25"/>
      <c r="E21" s="25">
        <v>5</v>
      </c>
      <c r="F21" s="25"/>
      <c r="G21" s="26"/>
      <c r="H21" s="26"/>
      <c r="I21" s="26"/>
      <c r="J21" s="26"/>
      <c r="K21" s="26"/>
      <c r="L21" s="26"/>
      <c r="M21" s="27">
        <f t="shared" si="5"/>
        <v>5</v>
      </c>
      <c r="N21" s="23" t="s">
        <v>21</v>
      </c>
    </row>
    <row r="22" spans="1:14" ht="12.75">
      <c r="A22" s="23" t="s">
        <v>22</v>
      </c>
      <c r="B22" s="24">
        <v>2321</v>
      </c>
      <c r="C22" s="25"/>
      <c r="D22" s="25"/>
      <c r="E22" s="25">
        <v>2</v>
      </c>
      <c r="F22" s="25"/>
      <c r="G22" s="26"/>
      <c r="H22" s="26"/>
      <c r="I22" s="26"/>
      <c r="J22" s="26"/>
      <c r="K22" s="26"/>
      <c r="L22" s="26"/>
      <c r="M22" s="27">
        <f t="shared" si="5"/>
        <v>2</v>
      </c>
      <c r="N22" s="23" t="s">
        <v>22</v>
      </c>
    </row>
    <row r="23" spans="1:16" ht="12.75">
      <c r="A23" s="22" t="s">
        <v>24</v>
      </c>
      <c r="B23" s="37"/>
      <c r="C23" s="31">
        <f>((C17*$B$7)+(C18*$B$8)+(C19*$B$9)+(C20*$B$10)+(C21*$B$11)+(C22*$B$12))*12</f>
        <v>241560</v>
      </c>
      <c r="D23" s="31">
        <f>((D17*$B$7)+(D18*$B$8)+(D19*$B$9)+(D20*$B$10)+(D21*$B$11)+(D22*$B$12))*12</f>
        <v>268560</v>
      </c>
      <c r="E23" s="30">
        <f>((E17*$B$7)+(E18*$B$8)+(E19*$B$9)+(E20*$B$10)+(E21*$B$11)+(E22*$B$12))*12</f>
        <v>318540</v>
      </c>
      <c r="F23" s="31">
        <f>((F17*$B$7)+(F18*$B$8)+(F19*$B$9)+(F20*$B$10)+(F21*$B$11)+(F22*$B$12))*12</f>
        <v>314268</v>
      </c>
      <c r="G23" s="39"/>
      <c r="H23" s="32"/>
      <c r="I23" s="39"/>
      <c r="J23" s="32"/>
      <c r="K23" s="39"/>
      <c r="L23" s="32"/>
      <c r="M23" s="34">
        <f t="shared" si="5"/>
        <v>1142928</v>
      </c>
      <c r="N23" s="37"/>
      <c r="O23">
        <v>1142928</v>
      </c>
      <c r="P23" s="62">
        <f>M23-O23</f>
        <v>0</v>
      </c>
    </row>
    <row r="24" spans="1:14" s="36" customFormat="1" ht="12.75">
      <c r="A24" s="22"/>
      <c r="B24" s="2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21"/>
      <c r="N24" s="22"/>
    </row>
    <row r="25" spans="1:14" ht="13.5" thickBot="1">
      <c r="A25" s="14" t="s">
        <v>26</v>
      </c>
      <c r="B25" s="14" t="s">
        <v>16</v>
      </c>
      <c r="C25" s="15">
        <f aca="true" t="shared" si="6" ref="C25:L25">SUM(C26:C31)</f>
        <v>0</v>
      </c>
      <c r="D25" s="16">
        <f t="shared" si="6"/>
        <v>0</v>
      </c>
      <c r="E25" s="16">
        <f t="shared" si="6"/>
        <v>15</v>
      </c>
      <c r="F25" s="16">
        <f t="shared" si="6"/>
        <v>0</v>
      </c>
      <c r="G25" s="15">
        <f t="shared" si="6"/>
        <v>0</v>
      </c>
      <c r="H25" s="16">
        <f t="shared" si="6"/>
        <v>15</v>
      </c>
      <c r="I25" s="16">
        <f t="shared" si="6"/>
        <v>22</v>
      </c>
      <c r="J25" s="16">
        <f t="shared" si="6"/>
        <v>0</v>
      </c>
      <c r="K25" s="15">
        <f t="shared" si="6"/>
        <v>0</v>
      </c>
      <c r="L25" s="16">
        <f t="shared" si="6"/>
        <v>0</v>
      </c>
      <c r="M25" s="14">
        <f aca="true" t="shared" si="7" ref="M25:M32">SUM(C25:L25)</f>
        <v>52</v>
      </c>
      <c r="N25" s="14" t="s">
        <v>26</v>
      </c>
    </row>
    <row r="26" spans="1:14" ht="13.5" thickTop="1">
      <c r="A26" s="17" t="s">
        <v>17</v>
      </c>
      <c r="B26" s="18">
        <f>B27*0.75</f>
        <v>843.75</v>
      </c>
      <c r="C26" s="20"/>
      <c r="D26" s="20"/>
      <c r="E26" s="19"/>
      <c r="F26" s="20"/>
      <c r="G26" s="20"/>
      <c r="H26" s="19"/>
      <c r="I26" s="19"/>
      <c r="J26" s="20"/>
      <c r="K26" s="20"/>
      <c r="L26" s="20"/>
      <c r="M26" s="21">
        <f t="shared" si="7"/>
        <v>0</v>
      </c>
      <c r="N26" s="22" t="s">
        <v>17</v>
      </c>
    </row>
    <row r="27" spans="1:14" ht="12.75">
      <c r="A27" s="23" t="s">
        <v>18</v>
      </c>
      <c r="B27" s="24">
        <v>1125</v>
      </c>
      <c r="C27" s="26"/>
      <c r="D27" s="26"/>
      <c r="E27" s="25"/>
      <c r="F27" s="26"/>
      <c r="G27" s="26"/>
      <c r="H27" s="25"/>
      <c r="I27" s="25">
        <v>3</v>
      </c>
      <c r="J27" s="26"/>
      <c r="K27" s="26"/>
      <c r="L27" s="26"/>
      <c r="M27" s="27">
        <f t="shared" si="7"/>
        <v>3</v>
      </c>
      <c r="N27" s="23" t="s">
        <v>18</v>
      </c>
    </row>
    <row r="28" spans="1:14" ht="12.75">
      <c r="A28" s="23" t="s">
        <v>19</v>
      </c>
      <c r="B28" s="24">
        <v>1342</v>
      </c>
      <c r="C28" s="26"/>
      <c r="D28" s="26"/>
      <c r="E28" s="25"/>
      <c r="F28" s="26"/>
      <c r="G28" s="26"/>
      <c r="H28" s="25">
        <v>1</v>
      </c>
      <c r="I28" s="38">
        <v>18</v>
      </c>
      <c r="J28" s="26"/>
      <c r="K28" s="26"/>
      <c r="L28" s="26"/>
      <c r="M28" s="27">
        <f t="shared" si="7"/>
        <v>19</v>
      </c>
      <c r="N28" s="23" t="s">
        <v>19</v>
      </c>
    </row>
    <row r="29" spans="1:14" ht="12.75">
      <c r="A29" s="23" t="s">
        <v>20</v>
      </c>
      <c r="B29" s="24">
        <v>1561</v>
      </c>
      <c r="C29" s="26"/>
      <c r="D29" s="26"/>
      <c r="E29" s="25">
        <v>5</v>
      </c>
      <c r="F29" s="26"/>
      <c r="G29" s="26"/>
      <c r="H29" s="25">
        <v>6</v>
      </c>
      <c r="I29" s="25">
        <v>1</v>
      </c>
      <c r="J29" s="26"/>
      <c r="K29" s="26"/>
      <c r="L29" s="26"/>
      <c r="M29" s="27">
        <f t="shared" si="7"/>
        <v>12</v>
      </c>
      <c r="N29" s="23" t="s">
        <v>20</v>
      </c>
    </row>
    <row r="30" spans="1:14" ht="12.75">
      <c r="A30" s="23" t="s">
        <v>21</v>
      </c>
      <c r="B30" s="24">
        <v>1883</v>
      </c>
      <c r="C30" s="26"/>
      <c r="D30" s="26"/>
      <c r="E30" s="25">
        <v>7</v>
      </c>
      <c r="F30" s="26"/>
      <c r="G30" s="26"/>
      <c r="H30" s="25">
        <v>8</v>
      </c>
      <c r="I30" s="25"/>
      <c r="J30" s="26"/>
      <c r="K30" s="26"/>
      <c r="L30" s="26"/>
      <c r="M30" s="27">
        <f t="shared" si="7"/>
        <v>15</v>
      </c>
      <c r="N30" s="23" t="s">
        <v>21</v>
      </c>
    </row>
    <row r="31" spans="1:14" ht="12.75">
      <c r="A31" s="23" t="s">
        <v>22</v>
      </c>
      <c r="B31" s="24">
        <v>2321</v>
      </c>
      <c r="C31" s="26"/>
      <c r="D31" s="26"/>
      <c r="E31" s="25">
        <v>3</v>
      </c>
      <c r="F31" s="26"/>
      <c r="G31" s="26"/>
      <c r="H31" s="38"/>
      <c r="I31" s="25"/>
      <c r="J31" s="26"/>
      <c r="K31" s="26"/>
      <c r="L31" s="26"/>
      <c r="M31" s="27">
        <f t="shared" si="7"/>
        <v>3</v>
      </c>
      <c r="N31" s="23" t="s">
        <v>22</v>
      </c>
    </row>
    <row r="32" spans="1:16" ht="12.75">
      <c r="A32" s="22" t="s">
        <v>24</v>
      </c>
      <c r="B32" s="22"/>
      <c r="C32" s="33"/>
      <c r="D32" s="32"/>
      <c r="E32" s="30">
        <f>((E26*$B$7)+(E27*$B$8)+(E28*$B$9)+(E29*$B$10)+(E30*$B$11)+(E31*$B$12))*12</f>
        <v>335388</v>
      </c>
      <c r="F32" s="32"/>
      <c r="G32" s="33"/>
      <c r="H32" s="31">
        <f>((H26*$B$7)+(H27*$B$8)+(H28*$B$9)+(H29*$B$10)+(H30*$B$11)+(H31*$B$12))*12</f>
        <v>309264</v>
      </c>
      <c r="I32" s="30">
        <f>((I26*$B$7)+(I27*$B$8)+(I28*$B$9)+(I29*$B$10)+(I30*$B$11)+(I31*$B$12))*12</f>
        <v>349104</v>
      </c>
      <c r="J32" s="32"/>
      <c r="K32" s="33"/>
      <c r="L32" s="32"/>
      <c r="M32" s="34">
        <f t="shared" si="7"/>
        <v>993756</v>
      </c>
      <c r="N32" s="22"/>
      <c r="O32">
        <v>993756</v>
      </c>
      <c r="P32" s="62">
        <f>M32-O32</f>
        <v>0</v>
      </c>
    </row>
    <row r="33" spans="1:14" s="36" customFormat="1" ht="12.75">
      <c r="A33" s="22"/>
      <c r="B33" s="2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21"/>
      <c r="N33" s="22"/>
    </row>
    <row r="34" spans="1:14" ht="13.5" thickBot="1">
      <c r="A34" s="14" t="s">
        <v>27</v>
      </c>
      <c r="B34" s="14" t="s">
        <v>16</v>
      </c>
      <c r="C34" s="15">
        <f aca="true" t="shared" si="8" ref="C34:L34">SUM(C35:C40)</f>
        <v>44</v>
      </c>
      <c r="D34" s="16">
        <f t="shared" si="8"/>
        <v>0</v>
      </c>
      <c r="E34" s="15">
        <f t="shared" si="8"/>
        <v>0</v>
      </c>
      <c r="F34" s="16">
        <f t="shared" si="8"/>
        <v>15</v>
      </c>
      <c r="G34" s="15">
        <f t="shared" si="8"/>
        <v>0</v>
      </c>
      <c r="H34" s="16">
        <f t="shared" si="8"/>
        <v>15</v>
      </c>
      <c r="I34" s="15">
        <f t="shared" si="8"/>
        <v>0</v>
      </c>
      <c r="J34" s="16">
        <f t="shared" si="8"/>
        <v>0</v>
      </c>
      <c r="K34" s="15">
        <f t="shared" si="8"/>
        <v>0</v>
      </c>
      <c r="L34" s="16">
        <f t="shared" si="8"/>
        <v>0</v>
      </c>
      <c r="M34" s="14">
        <f aca="true" t="shared" si="9" ref="M34:M41">SUM(C34:L34)</f>
        <v>74</v>
      </c>
      <c r="N34" s="14" t="s">
        <v>27</v>
      </c>
    </row>
    <row r="35" spans="1:14" ht="13.5" thickTop="1">
      <c r="A35" s="37" t="s">
        <v>17</v>
      </c>
      <c r="B35" s="18">
        <f>B36*0.75</f>
        <v>843.75</v>
      </c>
      <c r="C35" s="19"/>
      <c r="D35" s="20"/>
      <c r="E35" s="20"/>
      <c r="F35" s="19"/>
      <c r="G35" s="20"/>
      <c r="H35" s="19"/>
      <c r="I35" s="20"/>
      <c r="J35" s="20"/>
      <c r="K35" s="20"/>
      <c r="L35" s="20"/>
      <c r="M35" s="21">
        <f t="shared" si="9"/>
        <v>0</v>
      </c>
      <c r="N35" s="37" t="s">
        <v>17</v>
      </c>
    </row>
    <row r="36" spans="1:14" ht="12.75">
      <c r="A36" s="23" t="s">
        <v>18</v>
      </c>
      <c r="B36" s="24">
        <v>1125</v>
      </c>
      <c r="C36" s="25"/>
      <c r="D36" s="26"/>
      <c r="E36" s="26"/>
      <c r="F36" s="25">
        <v>1</v>
      </c>
      <c r="G36" s="26"/>
      <c r="H36" s="25"/>
      <c r="I36" s="26"/>
      <c r="J36" s="26"/>
      <c r="K36" s="26"/>
      <c r="L36" s="26"/>
      <c r="M36" s="27">
        <f t="shared" si="9"/>
        <v>1</v>
      </c>
      <c r="N36" s="23" t="s">
        <v>18</v>
      </c>
    </row>
    <row r="37" spans="1:14" ht="12.75">
      <c r="A37" s="23" t="s">
        <v>19</v>
      </c>
      <c r="B37" s="24">
        <v>1342</v>
      </c>
      <c r="C37" s="25">
        <v>44</v>
      </c>
      <c r="D37" s="26"/>
      <c r="E37" s="26"/>
      <c r="F37" s="38">
        <v>14</v>
      </c>
      <c r="G37" s="26"/>
      <c r="H37" s="25">
        <v>3</v>
      </c>
      <c r="I37" s="26"/>
      <c r="J37" s="26"/>
      <c r="K37" s="26"/>
      <c r="L37" s="26"/>
      <c r="M37" s="27">
        <f t="shared" si="9"/>
        <v>61</v>
      </c>
      <c r="N37" s="23" t="s">
        <v>19</v>
      </c>
    </row>
    <row r="38" spans="1:14" ht="12.75">
      <c r="A38" s="23" t="s">
        <v>20</v>
      </c>
      <c r="B38" s="24">
        <v>1561</v>
      </c>
      <c r="C38" s="25"/>
      <c r="D38" s="26"/>
      <c r="E38" s="26"/>
      <c r="F38" s="25"/>
      <c r="G38" s="26"/>
      <c r="H38" s="25">
        <v>5</v>
      </c>
      <c r="I38" s="26"/>
      <c r="J38" s="26"/>
      <c r="K38" s="26"/>
      <c r="L38" s="26"/>
      <c r="M38" s="27">
        <f t="shared" si="9"/>
        <v>5</v>
      </c>
      <c r="N38" s="23" t="s">
        <v>20</v>
      </c>
    </row>
    <row r="39" spans="1:14" ht="12.75">
      <c r="A39" s="23" t="s">
        <v>21</v>
      </c>
      <c r="B39" s="24">
        <v>1883</v>
      </c>
      <c r="C39" s="25"/>
      <c r="D39" s="26"/>
      <c r="E39" s="26"/>
      <c r="F39" s="25"/>
      <c r="G39" s="26"/>
      <c r="H39" s="25">
        <v>7</v>
      </c>
      <c r="I39" s="26"/>
      <c r="J39" s="26"/>
      <c r="K39" s="26"/>
      <c r="L39" s="26"/>
      <c r="M39" s="27">
        <f t="shared" si="9"/>
        <v>7</v>
      </c>
      <c r="N39" s="23" t="s">
        <v>21</v>
      </c>
    </row>
    <row r="40" spans="1:14" ht="12.75">
      <c r="A40" s="23" t="s">
        <v>22</v>
      </c>
      <c r="B40" s="24">
        <v>2321</v>
      </c>
      <c r="C40" s="25"/>
      <c r="D40" s="26"/>
      <c r="E40" s="26"/>
      <c r="F40" s="25"/>
      <c r="G40" s="26"/>
      <c r="H40" s="25"/>
      <c r="I40" s="26"/>
      <c r="J40" s="26"/>
      <c r="K40" s="26"/>
      <c r="L40" s="26"/>
      <c r="M40" s="27">
        <f t="shared" si="9"/>
        <v>0</v>
      </c>
      <c r="N40" s="23" t="s">
        <v>22</v>
      </c>
    </row>
    <row r="41" spans="1:16" ht="12.75">
      <c r="A41" s="22" t="s">
        <v>24</v>
      </c>
      <c r="B41" s="37"/>
      <c r="C41" s="30">
        <f>((C35*$B$7)+(C36*$B$8)+(C37*$B$9)+(C38*$B$10)+(C39*$B$11)+(C40*$B$12))*12</f>
        <v>708576</v>
      </c>
      <c r="D41" s="32"/>
      <c r="E41" s="39"/>
      <c r="F41" s="31">
        <f>((F35*$B$7)+(F36*$B$8)+(F37*$B$9)+(F38*$B$10)+(F39*$B$11)+(F40*$B$12))*12</f>
        <v>238956</v>
      </c>
      <c r="G41" s="39"/>
      <c r="H41" s="31">
        <f>((H35*$B$7)+(H36*$B$8)+(H37*$B$9)+(H38*$B$10)+(H39*$B$11)+(H40*$B$12))*12</f>
        <v>300144</v>
      </c>
      <c r="I41" s="39"/>
      <c r="J41" s="32"/>
      <c r="K41" s="39"/>
      <c r="L41" s="32"/>
      <c r="M41" s="34">
        <f t="shared" si="9"/>
        <v>1247676</v>
      </c>
      <c r="N41" s="37"/>
      <c r="O41">
        <v>1247676</v>
      </c>
      <c r="P41" s="62">
        <f>M41-O41</f>
        <v>0</v>
      </c>
    </row>
    <row r="42" spans="1:14" ht="36">
      <c r="A42" s="22"/>
      <c r="B42" s="37"/>
      <c r="C42" s="3" t="s">
        <v>1</v>
      </c>
      <c r="D42" s="3" t="s">
        <v>2</v>
      </c>
      <c r="E42" s="3" t="s">
        <v>3</v>
      </c>
      <c r="F42" s="5" t="s">
        <v>4</v>
      </c>
      <c r="G42" s="6" t="s">
        <v>5</v>
      </c>
      <c r="H42" s="3" t="s">
        <v>6</v>
      </c>
      <c r="I42" s="5" t="s">
        <v>7</v>
      </c>
      <c r="J42" s="3" t="s">
        <v>8</v>
      </c>
      <c r="K42" s="3" t="s">
        <v>9</v>
      </c>
      <c r="L42" s="5" t="s">
        <v>10</v>
      </c>
      <c r="M42" s="40" t="s">
        <v>11</v>
      </c>
      <c r="N42" s="37"/>
    </row>
    <row r="43" spans="1:14" ht="12.75">
      <c r="A43" s="22"/>
      <c r="B43" s="22"/>
      <c r="C43" s="41"/>
      <c r="D43" s="41"/>
      <c r="E43" s="41"/>
      <c r="F43" s="42"/>
      <c r="G43" s="42"/>
      <c r="H43" s="41"/>
      <c r="I43" s="42"/>
      <c r="J43" s="41"/>
      <c r="K43" s="41"/>
      <c r="L43" s="42"/>
      <c r="M43" s="43"/>
      <c r="N43" s="22"/>
    </row>
    <row r="44" spans="1:14" ht="12.75">
      <c r="A44" s="22"/>
      <c r="B44" s="22"/>
      <c r="C44" s="41"/>
      <c r="D44" s="41"/>
      <c r="E44" s="41"/>
      <c r="F44" s="42"/>
      <c r="G44" s="42"/>
      <c r="H44" s="41"/>
      <c r="I44" s="42"/>
      <c r="J44" s="41"/>
      <c r="K44" s="41"/>
      <c r="L44" s="42"/>
      <c r="M44" s="43"/>
      <c r="N44" s="22"/>
    </row>
    <row r="45" spans="1:14" ht="12.75">
      <c r="A45" s="22"/>
      <c r="B45" s="22"/>
      <c r="C45" s="41"/>
      <c r="D45" s="41"/>
      <c r="E45" s="41"/>
      <c r="F45" s="42"/>
      <c r="G45" s="42"/>
      <c r="H45" s="41"/>
      <c r="I45" s="42"/>
      <c r="J45" s="41"/>
      <c r="K45" s="41"/>
      <c r="L45" s="42"/>
      <c r="M45" s="43"/>
      <c r="N45" s="22"/>
    </row>
    <row r="46" spans="1:14" ht="12.75">
      <c r="A46" s="22"/>
      <c r="B46" s="22"/>
      <c r="C46" s="41"/>
      <c r="D46" s="41"/>
      <c r="E46" s="41"/>
      <c r="F46" s="42"/>
      <c r="G46" s="42"/>
      <c r="H46" s="41"/>
      <c r="I46" s="42"/>
      <c r="J46" s="41"/>
      <c r="K46" s="41"/>
      <c r="L46" s="42"/>
      <c r="M46" s="43"/>
      <c r="N46" s="22"/>
    </row>
    <row r="47" spans="1:14" ht="12.75">
      <c r="A47" s="22"/>
      <c r="B47" s="22"/>
      <c r="C47" s="41"/>
      <c r="D47" s="41"/>
      <c r="E47" s="41"/>
      <c r="F47" s="42"/>
      <c r="G47" s="42"/>
      <c r="H47" s="41"/>
      <c r="I47" s="42"/>
      <c r="J47" s="41"/>
      <c r="K47" s="41"/>
      <c r="L47" s="42"/>
      <c r="M47" s="43"/>
      <c r="N47" s="22"/>
    </row>
    <row r="48" spans="1:14" ht="18">
      <c r="A48" s="65" t="s">
        <v>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3:13" ht="27" customHeight="1">
      <c r="C49" s="2" t="s">
        <v>1</v>
      </c>
      <c r="D49" s="3" t="s">
        <v>2</v>
      </c>
      <c r="E49" s="4" t="s">
        <v>3</v>
      </c>
      <c r="F49" s="3" t="s">
        <v>28</v>
      </c>
      <c r="G49" s="6" t="s">
        <v>5</v>
      </c>
      <c r="H49" s="3" t="s">
        <v>6</v>
      </c>
      <c r="I49" s="4" t="s">
        <v>7</v>
      </c>
      <c r="J49" s="3" t="s">
        <v>8</v>
      </c>
      <c r="K49" s="4" t="s">
        <v>9</v>
      </c>
      <c r="L49" s="3" t="s">
        <v>10</v>
      </c>
      <c r="M49" s="44" t="s">
        <v>11</v>
      </c>
    </row>
    <row r="50" spans="1:14" ht="13.5" thickBot="1">
      <c r="A50" s="14" t="s">
        <v>29</v>
      </c>
      <c r="B50" s="14" t="s">
        <v>16</v>
      </c>
      <c r="C50" s="45">
        <f aca="true" t="shared" si="10" ref="C50:L50">SUM(C51:C56)</f>
        <v>17</v>
      </c>
      <c r="D50" s="46">
        <f t="shared" si="10"/>
        <v>0</v>
      </c>
      <c r="E50" s="45">
        <f t="shared" si="10"/>
        <v>11</v>
      </c>
      <c r="F50" s="46">
        <f t="shared" si="10"/>
        <v>0</v>
      </c>
      <c r="G50" s="45">
        <f t="shared" si="10"/>
        <v>0</v>
      </c>
      <c r="H50" s="46">
        <f t="shared" si="10"/>
        <v>0</v>
      </c>
      <c r="I50" s="45">
        <f t="shared" si="10"/>
        <v>9</v>
      </c>
      <c r="J50" s="46">
        <f t="shared" si="10"/>
        <v>5</v>
      </c>
      <c r="K50" s="45">
        <f t="shared" si="10"/>
        <v>0</v>
      </c>
      <c r="L50" s="46">
        <f t="shared" si="10"/>
        <v>0</v>
      </c>
      <c r="M50" s="14">
        <f aca="true" t="shared" si="11" ref="M50:M57">SUM(C50:L50)</f>
        <v>42</v>
      </c>
      <c r="N50" s="14" t="s">
        <v>29</v>
      </c>
    </row>
    <row r="51" spans="1:14" ht="13.5" thickTop="1">
      <c r="A51" s="17" t="s">
        <v>17</v>
      </c>
      <c r="B51" s="18">
        <f>B52*0.75</f>
        <v>843.75</v>
      </c>
      <c r="C51" s="19"/>
      <c r="D51" s="20"/>
      <c r="E51" s="19"/>
      <c r="F51" s="20"/>
      <c r="G51" s="20"/>
      <c r="H51" s="20"/>
      <c r="I51" s="19"/>
      <c r="J51" s="19"/>
      <c r="K51" s="20"/>
      <c r="L51" s="20"/>
      <c r="M51" s="21">
        <f t="shared" si="11"/>
        <v>0</v>
      </c>
      <c r="N51" s="22" t="s">
        <v>17</v>
      </c>
    </row>
    <row r="52" spans="1:14" ht="12.75">
      <c r="A52" s="23" t="s">
        <v>18</v>
      </c>
      <c r="B52" s="24">
        <v>1125</v>
      </c>
      <c r="C52" s="25"/>
      <c r="D52" s="26"/>
      <c r="E52" s="25"/>
      <c r="F52" s="26"/>
      <c r="G52" s="26"/>
      <c r="H52" s="26"/>
      <c r="I52" s="38">
        <v>1</v>
      </c>
      <c r="J52" s="25"/>
      <c r="K52" s="26"/>
      <c r="L52" s="26"/>
      <c r="M52" s="27">
        <f t="shared" si="11"/>
        <v>1</v>
      </c>
      <c r="N52" s="23" t="s">
        <v>18</v>
      </c>
    </row>
    <row r="53" spans="1:14" ht="12.75">
      <c r="A53" s="23" t="s">
        <v>19</v>
      </c>
      <c r="B53" s="24">
        <v>1342</v>
      </c>
      <c r="C53" s="25">
        <v>16</v>
      </c>
      <c r="D53" s="26"/>
      <c r="E53" s="25">
        <v>7</v>
      </c>
      <c r="F53" s="26"/>
      <c r="G53" s="26"/>
      <c r="H53" s="26"/>
      <c r="I53" s="38">
        <v>7</v>
      </c>
      <c r="J53" s="25">
        <v>5</v>
      </c>
      <c r="K53" s="26"/>
      <c r="L53" s="26"/>
      <c r="M53" s="27">
        <f t="shared" si="11"/>
        <v>35</v>
      </c>
      <c r="N53" s="23" t="s">
        <v>19</v>
      </c>
    </row>
    <row r="54" spans="1:14" ht="12.75">
      <c r="A54" s="23" t="s">
        <v>20</v>
      </c>
      <c r="B54" s="24">
        <v>1561</v>
      </c>
      <c r="C54" s="25">
        <v>1</v>
      </c>
      <c r="D54" s="26"/>
      <c r="E54" s="25">
        <v>4</v>
      </c>
      <c r="F54" s="26"/>
      <c r="G54" s="26"/>
      <c r="H54" s="26"/>
      <c r="I54" s="38">
        <v>1</v>
      </c>
      <c r="J54" s="25"/>
      <c r="K54" s="26"/>
      <c r="L54" s="26"/>
      <c r="M54" s="27">
        <f t="shared" si="11"/>
        <v>6</v>
      </c>
      <c r="N54" s="23" t="s">
        <v>20</v>
      </c>
    </row>
    <row r="55" spans="1:14" ht="12.75">
      <c r="A55" s="23" t="s">
        <v>21</v>
      </c>
      <c r="B55" s="24">
        <v>1883</v>
      </c>
      <c r="C55" s="25"/>
      <c r="D55" s="26"/>
      <c r="E55" s="25"/>
      <c r="F55" s="26"/>
      <c r="G55" s="26"/>
      <c r="H55" s="26"/>
      <c r="I55" s="25"/>
      <c r="J55" s="25"/>
      <c r="K55" s="26"/>
      <c r="L55" s="26"/>
      <c r="M55" s="27">
        <f t="shared" si="11"/>
        <v>0</v>
      </c>
      <c r="N55" s="23" t="s">
        <v>21</v>
      </c>
    </row>
    <row r="56" spans="1:14" ht="12.75">
      <c r="A56" s="23" t="s">
        <v>22</v>
      </c>
      <c r="B56" s="24">
        <v>2321</v>
      </c>
      <c r="C56" s="25"/>
      <c r="D56" s="26"/>
      <c r="E56" s="25"/>
      <c r="F56" s="26"/>
      <c r="G56" s="26"/>
      <c r="H56" s="26"/>
      <c r="I56" s="25"/>
      <c r="J56" s="25"/>
      <c r="K56" s="26"/>
      <c r="L56" s="26"/>
      <c r="M56" s="27">
        <f t="shared" si="11"/>
        <v>0</v>
      </c>
      <c r="N56" s="23" t="s">
        <v>22</v>
      </c>
    </row>
    <row r="57" spans="1:16" ht="12.75">
      <c r="A57" s="22" t="s">
        <v>24</v>
      </c>
      <c r="B57" s="22"/>
      <c r="C57" s="30">
        <f>((C51*$B$7)+(C52*$B$8)+(C53*$B$9)+(C54*$B$10)+(C55*$B$11)+(C56*$B$12))*12</f>
        <v>276396</v>
      </c>
      <c r="D57" s="32"/>
      <c r="E57" s="30">
        <f>((E51*$B$7)+(E52*$B$8)+(E53*$B$9)+(E54*$B$10)+(E55*$B$11)+(E56*$B$12))*12</f>
        <v>187656</v>
      </c>
      <c r="F57" s="32"/>
      <c r="G57" s="33"/>
      <c r="H57" s="32"/>
      <c r="I57" s="30">
        <f>((I51*$B$7)+(I52*$B$8)+(I53*$B$9)+(I54*$B$10)+(I55*$B$11)+(I56*$B$12))*12</f>
        <v>144960</v>
      </c>
      <c r="J57" s="31">
        <f>((J51*$B$7)+(J52*$B$8)+(J53*$B$9)+(J54*$B$10)+(J55*$B$11)+(J56*$B$12))*12</f>
        <v>80520</v>
      </c>
      <c r="K57" s="33"/>
      <c r="L57" s="32"/>
      <c r="M57" s="34">
        <f t="shared" si="11"/>
        <v>689532</v>
      </c>
      <c r="N57" s="22"/>
      <c r="O57">
        <v>689532</v>
      </c>
      <c r="P57" s="62">
        <f>M57-O57</f>
        <v>0</v>
      </c>
    </row>
    <row r="58" spans="1:14" s="36" customFormat="1" ht="12.75">
      <c r="A58" s="22"/>
      <c r="B58" s="22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21"/>
      <c r="N58" s="22"/>
    </row>
    <row r="59" spans="1:14" ht="13.5" thickBot="1">
      <c r="A59" s="14" t="s">
        <v>30</v>
      </c>
      <c r="B59" s="14" t="s">
        <v>16</v>
      </c>
      <c r="C59" s="15">
        <f aca="true" t="shared" si="12" ref="C59:L59">SUM(C60:C65)</f>
        <v>17</v>
      </c>
      <c r="D59" s="16">
        <f t="shared" si="12"/>
        <v>4</v>
      </c>
      <c r="E59" s="15">
        <f t="shared" si="12"/>
        <v>0</v>
      </c>
      <c r="F59" s="16">
        <f t="shared" si="12"/>
        <v>0</v>
      </c>
      <c r="G59" s="15">
        <f t="shared" si="12"/>
        <v>0</v>
      </c>
      <c r="H59" s="16">
        <f t="shared" si="12"/>
        <v>0</v>
      </c>
      <c r="I59" s="16">
        <f t="shared" si="12"/>
        <v>3</v>
      </c>
      <c r="J59" s="16">
        <f t="shared" si="12"/>
        <v>0</v>
      </c>
      <c r="K59" s="15">
        <f t="shared" si="12"/>
        <v>0</v>
      </c>
      <c r="L59" s="16">
        <f t="shared" si="12"/>
        <v>0</v>
      </c>
      <c r="M59" s="14">
        <f aca="true" t="shared" si="13" ref="M59:M66">SUM(C59:L59)</f>
        <v>24</v>
      </c>
      <c r="N59" s="14" t="s">
        <v>30</v>
      </c>
    </row>
    <row r="60" spans="1:14" ht="13.5" thickTop="1">
      <c r="A60" s="37" t="s">
        <v>17</v>
      </c>
      <c r="B60" s="18">
        <f>B61*0.75</f>
        <v>843.75</v>
      </c>
      <c r="C60" s="19"/>
      <c r="D60" s="47"/>
      <c r="E60" s="20"/>
      <c r="F60" s="20"/>
      <c r="G60" s="20"/>
      <c r="H60" s="20"/>
      <c r="I60" s="47"/>
      <c r="J60" s="20"/>
      <c r="K60" s="20"/>
      <c r="L60" s="20"/>
      <c r="M60" s="21">
        <f t="shared" si="13"/>
        <v>0</v>
      </c>
      <c r="N60" s="37" t="s">
        <v>17</v>
      </c>
    </row>
    <row r="61" spans="1:14" ht="12.75">
      <c r="A61" s="23" t="s">
        <v>18</v>
      </c>
      <c r="B61" s="24">
        <v>1125</v>
      </c>
      <c r="C61" s="25"/>
      <c r="D61" s="38"/>
      <c r="E61" s="26"/>
      <c r="F61" s="26"/>
      <c r="G61" s="26"/>
      <c r="H61" s="26"/>
      <c r="I61" s="38"/>
      <c r="J61" s="26"/>
      <c r="K61" s="26"/>
      <c r="L61" s="26"/>
      <c r="M61" s="27">
        <f t="shared" si="13"/>
        <v>0</v>
      </c>
      <c r="N61" s="23" t="s">
        <v>18</v>
      </c>
    </row>
    <row r="62" spans="1:14" ht="12.75">
      <c r="A62" s="23" t="s">
        <v>19</v>
      </c>
      <c r="B62" s="24">
        <v>1342</v>
      </c>
      <c r="C62" s="25">
        <v>9</v>
      </c>
      <c r="D62" s="38"/>
      <c r="E62" s="26"/>
      <c r="F62" s="26"/>
      <c r="G62" s="26"/>
      <c r="H62" s="26"/>
      <c r="I62" s="38"/>
      <c r="J62" s="26"/>
      <c r="K62" s="26"/>
      <c r="L62" s="26"/>
      <c r="M62" s="27">
        <f t="shared" si="13"/>
        <v>9</v>
      </c>
      <c r="N62" s="23" t="s">
        <v>19</v>
      </c>
    </row>
    <row r="63" spans="1:14" ht="12.75">
      <c r="A63" s="23" t="s">
        <v>20</v>
      </c>
      <c r="B63" s="24">
        <v>1561</v>
      </c>
      <c r="C63" s="25">
        <v>3</v>
      </c>
      <c r="D63" s="38">
        <v>2</v>
      </c>
      <c r="E63" s="26"/>
      <c r="F63" s="26"/>
      <c r="G63" s="26"/>
      <c r="H63" s="26"/>
      <c r="I63" s="38">
        <v>3</v>
      </c>
      <c r="J63" s="26"/>
      <c r="K63" s="26"/>
      <c r="L63" s="26"/>
      <c r="M63" s="27">
        <f t="shared" si="13"/>
        <v>8</v>
      </c>
      <c r="N63" s="23" t="s">
        <v>20</v>
      </c>
    </row>
    <row r="64" spans="1:14" ht="12.75">
      <c r="A64" s="23" t="s">
        <v>21</v>
      </c>
      <c r="B64" s="24">
        <v>1883</v>
      </c>
      <c r="C64" s="25">
        <v>2</v>
      </c>
      <c r="D64" s="38">
        <v>1</v>
      </c>
      <c r="E64" s="26"/>
      <c r="F64" s="26"/>
      <c r="G64" s="26"/>
      <c r="H64" s="26"/>
      <c r="I64" s="38"/>
      <c r="J64" s="26"/>
      <c r="K64" s="26"/>
      <c r="L64" s="26"/>
      <c r="M64" s="27">
        <f t="shared" si="13"/>
        <v>3</v>
      </c>
      <c r="N64" s="23" t="s">
        <v>21</v>
      </c>
    </row>
    <row r="65" spans="1:14" ht="12.75">
      <c r="A65" s="23" t="s">
        <v>22</v>
      </c>
      <c r="B65" s="24">
        <v>2321</v>
      </c>
      <c r="C65" s="25">
        <v>3</v>
      </c>
      <c r="D65" s="38">
        <v>1</v>
      </c>
      <c r="E65" s="26"/>
      <c r="F65" s="26"/>
      <c r="G65" s="26"/>
      <c r="H65" s="26"/>
      <c r="I65" s="38"/>
      <c r="J65" s="26"/>
      <c r="K65" s="26"/>
      <c r="L65" s="26"/>
      <c r="M65" s="27">
        <f t="shared" si="13"/>
        <v>4</v>
      </c>
      <c r="N65" s="23" t="s">
        <v>22</v>
      </c>
    </row>
    <row r="66" spans="1:16" ht="12.75">
      <c r="A66" s="22" t="s">
        <v>24</v>
      </c>
      <c r="B66" s="37"/>
      <c r="C66" s="30">
        <f>((C60*$B$7)+(C61*$B$8)+(C62*$B$9)+(C63*$B$10)+(C64*$B$11)+(C65*$B$12))*12</f>
        <v>329880</v>
      </c>
      <c r="D66" s="30">
        <f>((D60*$B$7)+(D61*$B$8)+(D62*$B$9)+(D63*$B$10)+(D64*$B$11)+(D65*$B$12))*12</f>
        <v>87912</v>
      </c>
      <c r="E66" s="48"/>
      <c r="F66" s="32"/>
      <c r="G66" s="48"/>
      <c r="H66" s="32"/>
      <c r="I66" s="30">
        <f>((I60*$B$7)+(I61*$B$8)+(I62*$B$9)+(I63*$B$10)+(I64*$B$11)+(I65*$B$12))*12</f>
        <v>56196</v>
      </c>
      <c r="J66" s="32"/>
      <c r="K66" s="39"/>
      <c r="L66" s="32"/>
      <c r="M66" s="34">
        <f t="shared" si="13"/>
        <v>473988</v>
      </c>
      <c r="N66" s="37"/>
      <c r="O66">
        <v>473988</v>
      </c>
      <c r="P66" s="62">
        <f>M66-O66</f>
        <v>0</v>
      </c>
    </row>
    <row r="67" spans="1:14" s="36" customFormat="1" ht="12.75">
      <c r="A67" s="22"/>
      <c r="B67" s="22"/>
      <c r="C67" s="35"/>
      <c r="D67" s="35"/>
      <c r="E67" s="35"/>
      <c r="F67" s="35"/>
      <c r="G67" s="49"/>
      <c r="H67" s="35"/>
      <c r="I67" s="35"/>
      <c r="J67" s="35"/>
      <c r="K67" s="35"/>
      <c r="L67" s="35"/>
      <c r="M67" s="21"/>
      <c r="N67" s="22"/>
    </row>
    <row r="68" spans="1:14" ht="13.5" thickBot="1">
      <c r="A68" s="14" t="s">
        <v>31</v>
      </c>
      <c r="B68" s="14" t="s">
        <v>16</v>
      </c>
      <c r="C68" s="15">
        <f aca="true" t="shared" si="14" ref="C68:L68">SUM(C69:C74)</f>
        <v>8</v>
      </c>
      <c r="D68" s="16">
        <f t="shared" si="14"/>
        <v>4</v>
      </c>
      <c r="E68" s="15">
        <f t="shared" si="14"/>
        <v>0</v>
      </c>
      <c r="F68" s="16">
        <f t="shared" si="14"/>
        <v>0</v>
      </c>
      <c r="G68" s="15">
        <f t="shared" si="14"/>
        <v>0</v>
      </c>
      <c r="H68" s="16">
        <f t="shared" si="14"/>
        <v>0</v>
      </c>
      <c r="I68" s="15">
        <f t="shared" si="14"/>
        <v>0</v>
      </c>
      <c r="J68" s="16">
        <f t="shared" si="14"/>
        <v>0</v>
      </c>
      <c r="K68" s="15">
        <f t="shared" si="14"/>
        <v>0</v>
      </c>
      <c r="L68" s="16">
        <f t="shared" si="14"/>
        <v>0</v>
      </c>
      <c r="M68" s="14">
        <f aca="true" t="shared" si="15" ref="M68:M75">SUM(C68:L68)</f>
        <v>12</v>
      </c>
      <c r="N68" s="14" t="s">
        <v>31</v>
      </c>
    </row>
    <row r="69" spans="1:14" ht="13.5" thickTop="1">
      <c r="A69" s="17" t="s">
        <v>17</v>
      </c>
      <c r="B69" s="18">
        <f>B70*0.75</f>
        <v>843.75</v>
      </c>
      <c r="C69" s="19"/>
      <c r="D69" s="19"/>
      <c r="E69" s="20"/>
      <c r="F69" s="20"/>
      <c r="G69" s="20"/>
      <c r="H69" s="20"/>
      <c r="I69" s="20"/>
      <c r="J69" s="20"/>
      <c r="K69" s="20"/>
      <c r="L69" s="20"/>
      <c r="M69" s="21">
        <f t="shared" si="15"/>
        <v>0</v>
      </c>
      <c r="N69" s="22" t="s">
        <v>17</v>
      </c>
    </row>
    <row r="70" spans="1:14" ht="12.75">
      <c r="A70" s="23" t="s">
        <v>18</v>
      </c>
      <c r="B70" s="24">
        <v>1125</v>
      </c>
      <c r="C70" s="25"/>
      <c r="D70" s="25"/>
      <c r="E70" s="26"/>
      <c r="F70" s="26"/>
      <c r="G70" s="26"/>
      <c r="H70" s="26"/>
      <c r="I70" s="26"/>
      <c r="J70" s="26"/>
      <c r="K70" s="26"/>
      <c r="L70" s="26"/>
      <c r="M70" s="27">
        <f t="shared" si="15"/>
        <v>0</v>
      </c>
      <c r="N70" s="23" t="s">
        <v>18</v>
      </c>
    </row>
    <row r="71" spans="1:14" ht="12.75">
      <c r="A71" s="23" t="s">
        <v>19</v>
      </c>
      <c r="B71" s="24">
        <v>1342</v>
      </c>
      <c r="C71" s="25"/>
      <c r="D71" s="25">
        <v>4</v>
      </c>
      <c r="E71" s="26"/>
      <c r="F71" s="26"/>
      <c r="G71" s="26"/>
      <c r="H71" s="26"/>
      <c r="I71" s="26"/>
      <c r="J71" s="26"/>
      <c r="K71" s="26"/>
      <c r="L71" s="26"/>
      <c r="M71" s="27">
        <f t="shared" si="15"/>
        <v>4</v>
      </c>
      <c r="N71" s="23" t="s">
        <v>19</v>
      </c>
    </row>
    <row r="72" spans="1:14" ht="12.75">
      <c r="A72" s="23" t="s">
        <v>20</v>
      </c>
      <c r="B72" s="24">
        <v>1561</v>
      </c>
      <c r="C72" s="25">
        <v>3</v>
      </c>
      <c r="D72" s="25"/>
      <c r="E72" s="26"/>
      <c r="F72" s="26"/>
      <c r="G72" s="26"/>
      <c r="H72" s="26"/>
      <c r="I72" s="26"/>
      <c r="J72" s="26"/>
      <c r="K72" s="26"/>
      <c r="L72" s="26"/>
      <c r="M72" s="27">
        <f t="shared" si="15"/>
        <v>3</v>
      </c>
      <c r="N72" s="23" t="s">
        <v>20</v>
      </c>
    </row>
    <row r="73" spans="1:14" ht="12.75">
      <c r="A73" s="23" t="s">
        <v>21</v>
      </c>
      <c r="B73" s="24">
        <v>1883</v>
      </c>
      <c r="C73" s="25">
        <v>5</v>
      </c>
      <c r="D73" s="25"/>
      <c r="E73" s="26"/>
      <c r="F73" s="26"/>
      <c r="G73" s="26"/>
      <c r="H73" s="26"/>
      <c r="I73" s="26"/>
      <c r="J73" s="26"/>
      <c r="K73" s="26"/>
      <c r="L73" s="26"/>
      <c r="M73" s="27">
        <f t="shared" si="15"/>
        <v>5</v>
      </c>
      <c r="N73" s="23" t="s">
        <v>21</v>
      </c>
    </row>
    <row r="74" spans="1:14" ht="12.75">
      <c r="A74" s="23" t="s">
        <v>22</v>
      </c>
      <c r="B74" s="24">
        <v>2321</v>
      </c>
      <c r="C74" s="25"/>
      <c r="D74" s="25"/>
      <c r="E74" s="26"/>
      <c r="F74" s="26"/>
      <c r="G74" s="26"/>
      <c r="H74" s="26"/>
      <c r="I74" s="26"/>
      <c r="J74" s="26"/>
      <c r="K74" s="26"/>
      <c r="L74" s="26"/>
      <c r="M74" s="27">
        <f t="shared" si="15"/>
        <v>0</v>
      </c>
      <c r="N74" s="23" t="s">
        <v>22</v>
      </c>
    </row>
    <row r="75" spans="1:16" ht="12.75">
      <c r="A75" s="22" t="s">
        <v>24</v>
      </c>
      <c r="B75" s="22"/>
      <c r="C75" s="30">
        <f>((C69*$B$7)+(C70*$B$8)+(C71*$B$9)+(C72*$B$10)+(C73*$B$11)+(C74*$B$12))*12</f>
        <v>169176</v>
      </c>
      <c r="D75" s="31">
        <f>((D69*$B$7)+(D70*$B$8)+(D71*$B$9)+(D72*$B$10)+(D73*$B$11)+(D74*$B$12))*12</f>
        <v>64416</v>
      </c>
      <c r="E75" s="33"/>
      <c r="F75" s="32"/>
      <c r="G75" s="33"/>
      <c r="H75" s="32"/>
      <c r="I75" s="33"/>
      <c r="J75" s="32"/>
      <c r="K75" s="33"/>
      <c r="L75" s="32"/>
      <c r="M75" s="34">
        <f t="shared" si="15"/>
        <v>233592</v>
      </c>
      <c r="N75" s="22"/>
      <c r="O75">
        <v>233592</v>
      </c>
      <c r="P75" s="62">
        <v>0</v>
      </c>
    </row>
    <row r="76" spans="1:14" s="36" customFormat="1" ht="12.75">
      <c r="A76" s="22"/>
      <c r="B76" s="22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21"/>
      <c r="N76" s="22"/>
    </row>
    <row r="77" spans="1:14" ht="13.5" thickBot="1">
      <c r="A77" s="14" t="s">
        <v>32</v>
      </c>
      <c r="B77" s="14" t="s">
        <v>16</v>
      </c>
      <c r="C77" s="15">
        <f aca="true" t="shared" si="16" ref="C77:L77">SUM(C78:C83)</f>
        <v>8</v>
      </c>
      <c r="D77" s="15">
        <f t="shared" si="16"/>
        <v>4</v>
      </c>
      <c r="E77" s="15">
        <f t="shared" si="16"/>
        <v>0</v>
      </c>
      <c r="F77" s="16">
        <v>0</v>
      </c>
      <c r="G77" s="16">
        <f>SUM(G78:G83)</f>
        <v>0</v>
      </c>
      <c r="H77" s="15">
        <f>SUM(H78:H83)</f>
        <v>2</v>
      </c>
      <c r="I77" s="15">
        <f t="shared" si="16"/>
        <v>0</v>
      </c>
      <c r="J77" s="16">
        <f t="shared" si="16"/>
        <v>0</v>
      </c>
      <c r="K77" s="15">
        <f t="shared" si="16"/>
        <v>8</v>
      </c>
      <c r="L77" s="16">
        <f t="shared" si="16"/>
        <v>8</v>
      </c>
      <c r="M77" s="50">
        <f aca="true" t="shared" si="17" ref="M77:M84">SUM(C77:L77)</f>
        <v>30</v>
      </c>
      <c r="N77" s="14" t="s">
        <v>32</v>
      </c>
    </row>
    <row r="78" spans="1:14" ht="13.5" thickTop="1">
      <c r="A78" s="37" t="s">
        <v>17</v>
      </c>
      <c r="B78" s="18">
        <f>B79*0.75</f>
        <v>843.75</v>
      </c>
      <c r="C78" s="19"/>
      <c r="D78" s="47"/>
      <c r="E78" s="20"/>
      <c r="F78" s="20"/>
      <c r="G78" s="20"/>
      <c r="H78" s="47"/>
      <c r="I78" s="20"/>
      <c r="J78" s="20"/>
      <c r="K78" s="19"/>
      <c r="L78" s="19"/>
      <c r="M78" s="21">
        <f t="shared" si="17"/>
        <v>0</v>
      </c>
      <c r="N78" s="37" t="s">
        <v>17</v>
      </c>
    </row>
    <row r="79" spans="1:14" ht="12.75">
      <c r="A79" s="23" t="s">
        <v>18</v>
      </c>
      <c r="B79" s="24">
        <v>1125</v>
      </c>
      <c r="C79" s="25"/>
      <c r="D79" s="38"/>
      <c r="E79" s="26"/>
      <c r="F79" s="26"/>
      <c r="G79" s="26"/>
      <c r="H79" s="38"/>
      <c r="I79" s="26"/>
      <c r="J79" s="26"/>
      <c r="K79" s="25"/>
      <c r="L79" s="25"/>
      <c r="M79" s="27">
        <f t="shared" si="17"/>
        <v>0</v>
      </c>
      <c r="N79" s="23" t="s">
        <v>18</v>
      </c>
    </row>
    <row r="80" spans="1:14" ht="12.75">
      <c r="A80" s="23" t="s">
        <v>19</v>
      </c>
      <c r="B80" s="24">
        <v>1342</v>
      </c>
      <c r="C80" s="25"/>
      <c r="D80" s="38"/>
      <c r="E80" s="26"/>
      <c r="F80" s="26"/>
      <c r="G80" s="26"/>
      <c r="H80">
        <v>2</v>
      </c>
      <c r="I80" s="26"/>
      <c r="J80" s="26"/>
      <c r="K80" s="25">
        <v>8</v>
      </c>
      <c r="L80" s="25">
        <v>8</v>
      </c>
      <c r="M80" s="27">
        <f t="shared" si="17"/>
        <v>18</v>
      </c>
      <c r="N80" s="23" t="s">
        <v>19</v>
      </c>
    </row>
    <row r="81" spans="1:14" ht="12.75">
      <c r="A81" s="23" t="s">
        <v>20</v>
      </c>
      <c r="B81" s="24">
        <v>1561</v>
      </c>
      <c r="C81" s="25">
        <v>1</v>
      </c>
      <c r="D81" s="38">
        <v>2</v>
      </c>
      <c r="E81" s="26"/>
      <c r="F81" s="26"/>
      <c r="G81" s="26"/>
      <c r="H81" s="38"/>
      <c r="I81" s="26"/>
      <c r="J81" s="26"/>
      <c r="K81" s="25"/>
      <c r="L81" s="25"/>
      <c r="M81" s="27">
        <f t="shared" si="17"/>
        <v>3</v>
      </c>
      <c r="N81" s="23" t="s">
        <v>20</v>
      </c>
    </row>
    <row r="82" spans="1:14" ht="12.75">
      <c r="A82" s="23" t="s">
        <v>21</v>
      </c>
      <c r="B82" s="24">
        <v>1883</v>
      </c>
      <c r="C82" s="25">
        <v>5</v>
      </c>
      <c r="D82" s="38">
        <v>2</v>
      </c>
      <c r="E82" s="26"/>
      <c r="F82" s="26"/>
      <c r="G82" s="26"/>
      <c r="H82" s="38"/>
      <c r="I82" s="26"/>
      <c r="J82" s="26"/>
      <c r="K82" s="25"/>
      <c r="L82" s="25"/>
      <c r="M82" s="27">
        <f t="shared" si="17"/>
        <v>7</v>
      </c>
      <c r="N82" s="23" t="s">
        <v>21</v>
      </c>
    </row>
    <row r="83" spans="1:14" ht="12.75">
      <c r="A83" s="23" t="s">
        <v>22</v>
      </c>
      <c r="B83" s="24">
        <v>2321</v>
      </c>
      <c r="C83" s="25">
        <v>2</v>
      </c>
      <c r="D83" s="38"/>
      <c r="E83" s="26"/>
      <c r="F83" s="26"/>
      <c r="G83" s="26"/>
      <c r="H83" s="38"/>
      <c r="I83" s="26"/>
      <c r="J83" s="26"/>
      <c r="K83" s="25"/>
      <c r="L83" s="25"/>
      <c r="M83" s="27">
        <f t="shared" si="17"/>
        <v>2</v>
      </c>
      <c r="N83" s="23" t="s">
        <v>22</v>
      </c>
    </row>
    <row r="84" spans="1:16" ht="12.75">
      <c r="A84" s="22" t="s">
        <v>24</v>
      </c>
      <c r="B84" s="37"/>
      <c r="C84" s="30">
        <f>((C78*$B$7)+(C79*$B$8)+(C80*$B$9)+(C81*$B$10)+(C82*$B$11)+(C83*$B$12))*12</f>
        <v>187416</v>
      </c>
      <c r="D84" s="30">
        <f>((D78*$B$7)+(D79*$B$8)+(D80*$B$9)+(D81*$B$10)+(D82*$B$11)+(D83*$B$12))*12</f>
        <v>82656</v>
      </c>
      <c r="E84" s="39"/>
      <c r="F84" s="32"/>
      <c r="G84" s="32"/>
      <c r="H84" s="30">
        <f>((H78*$B$7)+(H79*$B$8)+(H80*$B$9)+(H81*$B$10)+(H82*$B$11)+(H83*$B$12))*12</f>
        <v>32208</v>
      </c>
      <c r="I84" s="39"/>
      <c r="J84" s="32"/>
      <c r="K84" s="30">
        <f>((K78*$B$7)+(K79*$B$8)+(K80*$B$9)+(K81*$B$10)+(K82*$B$11)+(K83*$B$12))*12</f>
        <v>128832</v>
      </c>
      <c r="L84" s="31">
        <f>((L78*$B$7)+(L79*$B$8)+(L80*$B$9)+(L81*$B$10)+(L82*$B$11)+(L83*$B$12))*12</f>
        <v>128832</v>
      </c>
      <c r="M84" s="34">
        <f t="shared" si="17"/>
        <v>559944</v>
      </c>
      <c r="N84" s="37"/>
      <c r="O84">
        <v>559944</v>
      </c>
      <c r="P84" s="62">
        <v>0</v>
      </c>
    </row>
    <row r="85" spans="1:14" s="36" customFormat="1" ht="12.75">
      <c r="A85" s="22"/>
      <c r="B85" s="22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21"/>
      <c r="N85" s="22"/>
    </row>
    <row r="86" spans="1:14" ht="13.5" thickBot="1">
      <c r="A86" s="14" t="s">
        <v>33</v>
      </c>
      <c r="B86" s="14" t="s">
        <v>16</v>
      </c>
      <c r="C86" s="15">
        <f aca="true" t="shared" si="18" ref="C86:L86">SUM(C87:C92)</f>
        <v>13</v>
      </c>
      <c r="D86" s="16">
        <f t="shared" si="18"/>
        <v>0</v>
      </c>
      <c r="E86" s="15">
        <f t="shared" si="18"/>
        <v>0</v>
      </c>
      <c r="F86" s="16">
        <f t="shared" si="18"/>
        <v>0</v>
      </c>
      <c r="G86" s="15">
        <f t="shared" si="18"/>
        <v>0</v>
      </c>
      <c r="H86" s="16">
        <f t="shared" si="18"/>
        <v>0</v>
      </c>
      <c r="I86" s="15">
        <f t="shared" si="18"/>
        <v>0</v>
      </c>
      <c r="J86" s="16">
        <f t="shared" si="18"/>
        <v>0</v>
      </c>
      <c r="K86" s="15">
        <f t="shared" si="18"/>
        <v>0</v>
      </c>
      <c r="L86" s="16">
        <f t="shared" si="18"/>
        <v>0</v>
      </c>
      <c r="M86" s="14">
        <f aca="true" t="shared" si="19" ref="M86:M93">SUM(C86:L86)</f>
        <v>13</v>
      </c>
      <c r="N86" s="14" t="s">
        <v>33</v>
      </c>
    </row>
    <row r="87" spans="1:14" ht="13.5" thickTop="1">
      <c r="A87" s="17" t="s">
        <v>17</v>
      </c>
      <c r="B87" s="18">
        <f>B88*0.75</f>
        <v>843.75</v>
      </c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1">
        <f t="shared" si="19"/>
        <v>0</v>
      </c>
      <c r="N87" s="22" t="s">
        <v>17</v>
      </c>
    </row>
    <row r="88" spans="1:14" ht="12.75">
      <c r="A88" s="23" t="s">
        <v>18</v>
      </c>
      <c r="B88" s="24">
        <v>1125</v>
      </c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7">
        <f t="shared" si="19"/>
        <v>0</v>
      </c>
      <c r="N88" s="23" t="s">
        <v>18</v>
      </c>
    </row>
    <row r="89" spans="1:14" ht="12.75">
      <c r="A89" s="23" t="s">
        <v>19</v>
      </c>
      <c r="B89" s="24">
        <v>1342</v>
      </c>
      <c r="C89" s="25">
        <v>13</v>
      </c>
      <c r="D89" s="26"/>
      <c r="E89" s="26"/>
      <c r="F89" s="26"/>
      <c r="G89" s="26"/>
      <c r="H89" s="26"/>
      <c r="I89" s="26"/>
      <c r="J89" s="26"/>
      <c r="K89" s="26"/>
      <c r="L89" s="26"/>
      <c r="M89" s="27">
        <f t="shared" si="19"/>
        <v>13</v>
      </c>
      <c r="N89" s="23" t="s">
        <v>19</v>
      </c>
    </row>
    <row r="90" spans="1:14" ht="12.75">
      <c r="A90" s="23" t="s">
        <v>20</v>
      </c>
      <c r="B90" s="24">
        <v>1561</v>
      </c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7">
        <f t="shared" si="19"/>
        <v>0</v>
      </c>
      <c r="N90" s="23" t="s">
        <v>20</v>
      </c>
    </row>
    <row r="91" spans="1:14" ht="12.75">
      <c r="A91" s="23" t="s">
        <v>21</v>
      </c>
      <c r="B91" s="24">
        <v>1883</v>
      </c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7">
        <f t="shared" si="19"/>
        <v>0</v>
      </c>
      <c r="N91" s="23" t="s">
        <v>21</v>
      </c>
    </row>
    <row r="92" spans="1:14" ht="12.75">
      <c r="A92" s="23" t="s">
        <v>22</v>
      </c>
      <c r="B92" s="24">
        <v>2321</v>
      </c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7">
        <f t="shared" si="19"/>
        <v>0</v>
      </c>
      <c r="N92" s="23" t="s">
        <v>22</v>
      </c>
    </row>
    <row r="93" spans="1:16" ht="12.75">
      <c r="A93" s="22" t="s">
        <v>24</v>
      </c>
      <c r="B93" s="22"/>
      <c r="C93" s="30">
        <f>((C87*$B$7)+(C88*$B$8)+(C89*$B$9)+(C90*$B$10)+(C91*$B$11)+(C92*$B$12))*12</f>
        <v>209352</v>
      </c>
      <c r="D93" s="32"/>
      <c r="E93" s="33"/>
      <c r="F93" s="32"/>
      <c r="G93" s="33"/>
      <c r="H93" s="32"/>
      <c r="I93" s="33"/>
      <c r="J93" s="32"/>
      <c r="K93" s="33"/>
      <c r="L93" s="32"/>
      <c r="M93" s="34">
        <f t="shared" si="19"/>
        <v>209352</v>
      </c>
      <c r="N93" s="22"/>
      <c r="O93">
        <v>209352</v>
      </c>
      <c r="P93" s="62">
        <v>0</v>
      </c>
    </row>
    <row r="94" spans="1:14" ht="25.5" customHeight="1">
      <c r="A94" s="22"/>
      <c r="B94" s="22"/>
      <c r="C94" s="3" t="s">
        <v>1</v>
      </c>
      <c r="D94" s="3" t="s">
        <v>2</v>
      </c>
      <c r="E94" s="3" t="s">
        <v>3</v>
      </c>
      <c r="F94" s="3" t="s">
        <v>28</v>
      </c>
      <c r="G94" s="6" t="s">
        <v>5</v>
      </c>
      <c r="H94" s="3" t="s">
        <v>6</v>
      </c>
      <c r="I94" s="3" t="s">
        <v>7</v>
      </c>
      <c r="J94" s="3" t="s">
        <v>8</v>
      </c>
      <c r="K94" s="3" t="s">
        <v>9</v>
      </c>
      <c r="L94" s="3" t="s">
        <v>10</v>
      </c>
      <c r="M94" s="51" t="s">
        <v>11</v>
      </c>
      <c r="N94" s="22"/>
    </row>
    <row r="95" spans="1:14" ht="21" customHeight="1">
      <c r="A95" s="22"/>
      <c r="B95" s="22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52"/>
      <c r="N95" s="22"/>
    </row>
    <row r="96" spans="1:14" ht="21" customHeight="1">
      <c r="A96" s="22"/>
      <c r="B96" s="22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52"/>
      <c r="N96" s="22"/>
    </row>
    <row r="97" spans="1:14" ht="21" customHeight="1">
      <c r="A97" s="22"/>
      <c r="B97" s="22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52"/>
      <c r="N97" s="22"/>
    </row>
    <row r="98" spans="1:14" ht="18">
      <c r="A98" s="65" t="s">
        <v>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</row>
    <row r="99" spans="3:13" ht="31.5" customHeight="1">
      <c r="C99" s="3" t="s">
        <v>1</v>
      </c>
      <c r="D99" s="3" t="s">
        <v>2</v>
      </c>
      <c r="E99" s="3" t="s">
        <v>3</v>
      </c>
      <c r="F99" s="3" t="s">
        <v>28</v>
      </c>
      <c r="G99" s="6" t="s">
        <v>5</v>
      </c>
      <c r="H99" s="3" t="s">
        <v>6</v>
      </c>
      <c r="I99" s="3" t="s">
        <v>7</v>
      </c>
      <c r="J99" s="3" t="s">
        <v>8</v>
      </c>
      <c r="K99" s="3" t="s">
        <v>9</v>
      </c>
      <c r="L99" s="3" t="s">
        <v>10</v>
      </c>
      <c r="M99" s="44" t="s">
        <v>11</v>
      </c>
    </row>
    <row r="100" spans="1:14" ht="13.5" thickBot="1">
      <c r="A100" s="14" t="s">
        <v>34</v>
      </c>
      <c r="B100" s="14" t="s">
        <v>16</v>
      </c>
      <c r="C100" s="15">
        <f aca="true" t="shared" si="20" ref="C100:L100">SUM(C101:C106)</f>
        <v>8</v>
      </c>
      <c r="D100" s="16">
        <f t="shared" si="20"/>
        <v>0</v>
      </c>
      <c r="E100" s="15">
        <f t="shared" si="20"/>
        <v>0</v>
      </c>
      <c r="F100" s="16">
        <f t="shared" si="20"/>
        <v>5</v>
      </c>
      <c r="G100" s="15">
        <f t="shared" si="20"/>
        <v>0</v>
      </c>
      <c r="H100" s="16">
        <f t="shared" si="20"/>
        <v>5</v>
      </c>
      <c r="I100" s="15">
        <f t="shared" si="20"/>
        <v>0</v>
      </c>
      <c r="J100" s="16">
        <f t="shared" si="20"/>
        <v>0</v>
      </c>
      <c r="K100" s="15">
        <f t="shared" si="20"/>
        <v>8</v>
      </c>
      <c r="L100" s="16">
        <f t="shared" si="20"/>
        <v>0</v>
      </c>
      <c r="M100" s="14">
        <f aca="true" t="shared" si="21" ref="M100:M107">SUM(C100:L100)</f>
        <v>26</v>
      </c>
      <c r="N100" s="14" t="s">
        <v>34</v>
      </c>
    </row>
    <row r="101" spans="1:14" ht="13.5" thickTop="1">
      <c r="A101" s="17" t="s">
        <v>17</v>
      </c>
      <c r="B101" s="18">
        <f>B102*0.75</f>
        <v>843.75</v>
      </c>
      <c r="C101" s="19"/>
      <c r="D101" s="20"/>
      <c r="E101" s="20"/>
      <c r="F101" s="19"/>
      <c r="G101" s="20"/>
      <c r="H101" s="19"/>
      <c r="I101" s="20"/>
      <c r="J101" s="20"/>
      <c r="K101" s="19"/>
      <c r="L101" s="20"/>
      <c r="M101" s="21">
        <f t="shared" si="21"/>
        <v>0</v>
      </c>
      <c r="N101" s="22" t="s">
        <v>17</v>
      </c>
    </row>
    <row r="102" spans="1:14" ht="12.75">
      <c r="A102" s="23" t="s">
        <v>18</v>
      </c>
      <c r="B102" s="24">
        <v>1125</v>
      </c>
      <c r="C102" s="25"/>
      <c r="D102" s="26"/>
      <c r="E102" s="26"/>
      <c r="F102" s="25"/>
      <c r="G102" s="26"/>
      <c r="H102" s="25"/>
      <c r="I102" s="26"/>
      <c r="J102" s="26"/>
      <c r="K102" s="25"/>
      <c r="L102" s="26"/>
      <c r="M102" s="27">
        <f t="shared" si="21"/>
        <v>0</v>
      </c>
      <c r="N102" s="23" t="s">
        <v>18</v>
      </c>
    </row>
    <row r="103" spans="1:14" ht="12.75">
      <c r="A103" s="23" t="s">
        <v>19</v>
      </c>
      <c r="B103" s="24">
        <v>1342</v>
      </c>
      <c r="C103" s="25"/>
      <c r="D103" s="26"/>
      <c r="E103" s="26"/>
      <c r="F103" s="25">
        <v>4</v>
      </c>
      <c r="G103" s="26"/>
      <c r="H103" s="25">
        <v>5</v>
      </c>
      <c r="I103" s="26"/>
      <c r="J103" s="26"/>
      <c r="K103" s="25">
        <v>8</v>
      </c>
      <c r="L103" s="26"/>
      <c r="M103" s="27">
        <f t="shared" si="21"/>
        <v>17</v>
      </c>
      <c r="N103" s="23" t="s">
        <v>19</v>
      </c>
    </row>
    <row r="104" spans="1:14" ht="12.75">
      <c r="A104" s="23" t="s">
        <v>20</v>
      </c>
      <c r="B104" s="24">
        <v>1561</v>
      </c>
      <c r="C104" s="25">
        <v>2</v>
      </c>
      <c r="D104" s="26"/>
      <c r="E104" s="26"/>
      <c r="F104" s="25"/>
      <c r="G104" s="26"/>
      <c r="H104" s="25"/>
      <c r="I104" s="26"/>
      <c r="J104" s="26"/>
      <c r="K104" s="25"/>
      <c r="L104" s="26"/>
      <c r="M104" s="27">
        <f t="shared" si="21"/>
        <v>2</v>
      </c>
      <c r="N104" s="23" t="s">
        <v>20</v>
      </c>
    </row>
    <row r="105" spans="1:14" ht="12.75">
      <c r="A105" s="23" t="s">
        <v>21</v>
      </c>
      <c r="B105" s="24">
        <v>1883</v>
      </c>
      <c r="C105" s="25">
        <v>4</v>
      </c>
      <c r="D105" s="26"/>
      <c r="E105" s="26"/>
      <c r="F105" s="25">
        <v>1</v>
      </c>
      <c r="G105" s="26"/>
      <c r="H105" s="25"/>
      <c r="I105" s="26"/>
      <c r="J105" s="26"/>
      <c r="K105" s="25"/>
      <c r="L105" s="26"/>
      <c r="M105" s="27">
        <f t="shared" si="21"/>
        <v>5</v>
      </c>
      <c r="N105" s="23" t="s">
        <v>21</v>
      </c>
    </row>
    <row r="106" spans="1:14" ht="12.75">
      <c r="A106" s="23" t="s">
        <v>22</v>
      </c>
      <c r="B106" s="24">
        <v>2321</v>
      </c>
      <c r="C106" s="25">
        <v>2</v>
      </c>
      <c r="D106" s="26"/>
      <c r="E106" s="26"/>
      <c r="F106" s="25"/>
      <c r="G106" s="26"/>
      <c r="H106" s="25"/>
      <c r="I106" s="26"/>
      <c r="J106" s="26"/>
      <c r="K106" s="25"/>
      <c r="L106" s="26"/>
      <c r="M106" s="27">
        <f t="shared" si="21"/>
        <v>2</v>
      </c>
      <c r="N106" s="23" t="s">
        <v>22</v>
      </c>
    </row>
    <row r="107" spans="1:16" ht="12.75">
      <c r="A107" s="22" t="s">
        <v>24</v>
      </c>
      <c r="B107" s="22"/>
      <c r="C107" s="30">
        <f>((C101*$B$7)+(C102*$B$8)+(C103*$B$9)+(C104*$B$10)+(C105*$B$11)+(C106*$B$12))*12</f>
        <v>183552</v>
      </c>
      <c r="D107" s="32"/>
      <c r="E107" s="33"/>
      <c r="F107" s="30">
        <f>((F101*$B$7)+(F102*$B$8)+(F103*$B$9)+(F104*$B$10)+(F105*$B$11)+(F106*$B$12))*12</f>
        <v>87012</v>
      </c>
      <c r="G107" s="33"/>
      <c r="H107" s="30">
        <f>((H101*$B$7)+(H102*$B$8)+(H103*$B$9)+(H104*$B$10)+(H105*$B$11)+(H106*$B$12))*12</f>
        <v>80520</v>
      </c>
      <c r="I107" s="33"/>
      <c r="J107" s="32"/>
      <c r="K107" s="30">
        <f>((K101*$B$7)+(K102*$B$8)+(K103*$B$9)+(K104*$B$10)+(K105*$B$11)+(K106*$B$12))*12</f>
        <v>128832</v>
      </c>
      <c r="L107" s="32"/>
      <c r="M107" s="34">
        <f t="shared" si="21"/>
        <v>479916</v>
      </c>
      <c r="N107" s="22"/>
      <c r="O107">
        <v>479916</v>
      </c>
      <c r="P107" s="62">
        <v>0</v>
      </c>
    </row>
    <row r="108" spans="1:14" s="36" customFormat="1" ht="12.75">
      <c r="A108" s="22"/>
      <c r="B108" s="22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21"/>
      <c r="N108" s="22"/>
    </row>
    <row r="109" spans="1:14" ht="13.5" thickBot="1">
      <c r="A109" s="14" t="s">
        <v>35</v>
      </c>
      <c r="B109" s="14" t="s">
        <v>16</v>
      </c>
      <c r="C109" s="15">
        <f aca="true" t="shared" si="22" ref="C109:L109">SUM(C110:C115)</f>
        <v>6</v>
      </c>
      <c r="D109" s="16">
        <f t="shared" si="22"/>
        <v>0</v>
      </c>
      <c r="E109" s="16">
        <f t="shared" si="22"/>
        <v>2</v>
      </c>
      <c r="F109" s="16">
        <f t="shared" si="22"/>
        <v>0</v>
      </c>
      <c r="G109" s="15">
        <f t="shared" si="22"/>
        <v>0</v>
      </c>
      <c r="H109" s="16">
        <f t="shared" si="22"/>
        <v>12</v>
      </c>
      <c r="I109" s="15">
        <f t="shared" si="22"/>
        <v>0</v>
      </c>
      <c r="J109" s="16">
        <f t="shared" si="22"/>
        <v>0</v>
      </c>
      <c r="K109" s="15">
        <f t="shared" si="22"/>
        <v>10</v>
      </c>
      <c r="L109" s="16">
        <f t="shared" si="22"/>
        <v>0</v>
      </c>
      <c r="M109" s="14">
        <f aca="true" t="shared" si="23" ref="M109:M116">SUM(C109:L109)</f>
        <v>30</v>
      </c>
      <c r="N109" s="14" t="s">
        <v>35</v>
      </c>
    </row>
    <row r="110" spans="1:14" ht="13.5" thickTop="1">
      <c r="A110" s="37" t="s">
        <v>17</v>
      </c>
      <c r="B110" s="18">
        <f>B111*0.75</f>
        <v>843.75</v>
      </c>
      <c r="C110" s="19"/>
      <c r="D110" s="20"/>
      <c r="E110" s="19"/>
      <c r="F110" s="20"/>
      <c r="G110" s="20"/>
      <c r="H110" s="19"/>
      <c r="I110" s="20"/>
      <c r="J110" s="20"/>
      <c r="K110" s="19"/>
      <c r="L110" s="20"/>
      <c r="M110" s="21">
        <f t="shared" si="23"/>
        <v>0</v>
      </c>
      <c r="N110" s="37" t="s">
        <v>17</v>
      </c>
    </row>
    <row r="111" spans="1:14" ht="12.75">
      <c r="A111" s="23" t="s">
        <v>18</v>
      </c>
      <c r="B111" s="24">
        <v>1125</v>
      </c>
      <c r="C111" s="25">
        <v>0</v>
      </c>
      <c r="D111" s="26"/>
      <c r="E111" s="25"/>
      <c r="F111" s="26"/>
      <c r="G111" s="26"/>
      <c r="H111" s="25">
        <v>12</v>
      </c>
      <c r="I111" s="26"/>
      <c r="J111" s="26"/>
      <c r="K111" s="25"/>
      <c r="L111" s="26"/>
      <c r="M111" s="27">
        <f t="shared" si="23"/>
        <v>12</v>
      </c>
      <c r="N111" s="23" t="s">
        <v>18</v>
      </c>
    </row>
    <row r="112" spans="1:14" ht="12.75">
      <c r="A112" s="23" t="s">
        <v>19</v>
      </c>
      <c r="B112" s="24">
        <v>1342</v>
      </c>
      <c r="C112" s="25">
        <v>5</v>
      </c>
      <c r="D112" s="26"/>
      <c r="E112" s="25">
        <v>2</v>
      </c>
      <c r="F112" s="26"/>
      <c r="G112" s="26"/>
      <c r="H112" s="25"/>
      <c r="I112" s="26"/>
      <c r="J112" s="26"/>
      <c r="K112" s="25">
        <v>10</v>
      </c>
      <c r="L112" s="26"/>
      <c r="M112" s="27">
        <f t="shared" si="23"/>
        <v>17</v>
      </c>
      <c r="N112" s="23" t="s">
        <v>19</v>
      </c>
    </row>
    <row r="113" spans="1:14" ht="12.75">
      <c r="A113" s="23" t="s">
        <v>20</v>
      </c>
      <c r="B113" s="24">
        <v>1561</v>
      </c>
      <c r="C113" s="25"/>
      <c r="D113" s="26"/>
      <c r="E113" s="25"/>
      <c r="F113" s="26"/>
      <c r="G113" s="26"/>
      <c r="H113" s="25"/>
      <c r="I113" s="26"/>
      <c r="J113" s="26"/>
      <c r="K113" s="25"/>
      <c r="L113" s="26"/>
      <c r="M113" s="27">
        <f t="shared" si="23"/>
        <v>0</v>
      </c>
      <c r="N113" s="23" t="s">
        <v>20</v>
      </c>
    </row>
    <row r="114" spans="1:14" ht="12.75">
      <c r="A114" s="23" t="s">
        <v>21</v>
      </c>
      <c r="B114" s="24">
        <v>1883</v>
      </c>
      <c r="C114" s="25">
        <v>1</v>
      </c>
      <c r="D114" s="26"/>
      <c r="E114" s="25"/>
      <c r="F114" s="26"/>
      <c r="G114" s="26"/>
      <c r="H114" s="25"/>
      <c r="I114" s="26"/>
      <c r="J114" s="26"/>
      <c r="K114" s="25"/>
      <c r="L114" s="26"/>
      <c r="M114" s="27">
        <f t="shared" si="23"/>
        <v>1</v>
      </c>
      <c r="N114" s="23" t="s">
        <v>21</v>
      </c>
    </row>
    <row r="115" spans="1:14" ht="12.75">
      <c r="A115" s="23" t="s">
        <v>22</v>
      </c>
      <c r="B115" s="24">
        <v>2321</v>
      </c>
      <c r="C115" s="25"/>
      <c r="D115" s="26"/>
      <c r="E115" s="25"/>
      <c r="F115" s="26"/>
      <c r="G115" s="26"/>
      <c r="H115" s="25"/>
      <c r="I115" s="26"/>
      <c r="J115" s="26"/>
      <c r="K115" s="25"/>
      <c r="L115" s="26"/>
      <c r="M115" s="27">
        <f t="shared" si="23"/>
        <v>0</v>
      </c>
      <c r="N115" s="23" t="s">
        <v>22</v>
      </c>
    </row>
    <row r="116" spans="1:16" ht="12.75">
      <c r="A116" s="22" t="s">
        <v>24</v>
      </c>
      <c r="B116" s="37"/>
      <c r="C116" s="30">
        <f>((C110*$B110)+(C111*$B111)+(C112*$B112)+(C113*$B113)+(C114*$B114)+(C115*$B115))*12</f>
        <v>103116</v>
      </c>
      <c r="D116" s="32"/>
      <c r="E116" s="31">
        <f>((E110*$B110)+(E111*$B111)+(E112*$B112)+(E113*$B113)+(E114*$B114)+(E115*$B115))*12</f>
        <v>32208</v>
      </c>
      <c r="F116" s="53"/>
      <c r="G116" s="39"/>
      <c r="H116" s="31">
        <f>((H110*$B110)+(H111*$B111)+(H112*$B112)+(H113*$B113)+(H114*$B114)+(H115*$B115))*12</f>
        <v>162000</v>
      </c>
      <c r="I116" s="39"/>
      <c r="J116" s="32"/>
      <c r="K116" s="30">
        <f>((K110*$B110)+(K111*$B111)+(K112*$B112)+(K113*$B113)+(K114*$B114)+(K115*$B115))*12</f>
        <v>161040</v>
      </c>
      <c r="L116" s="32"/>
      <c r="M116" s="34">
        <f t="shared" si="23"/>
        <v>458364</v>
      </c>
      <c r="N116" s="37"/>
      <c r="O116">
        <v>458364</v>
      </c>
      <c r="P116" s="62">
        <v>0</v>
      </c>
    </row>
    <row r="117" spans="1:14" s="36" customFormat="1" ht="12.75">
      <c r="A117" s="22"/>
      <c r="B117" s="22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21"/>
      <c r="N117" s="22"/>
    </row>
    <row r="118" spans="1:14" ht="13.5" thickBot="1">
      <c r="A118" s="14" t="s">
        <v>36</v>
      </c>
      <c r="B118" s="14" t="s">
        <v>16</v>
      </c>
      <c r="C118" s="15">
        <f aca="true" t="shared" si="24" ref="C118:L118">SUM(C119:C124)</f>
        <v>0</v>
      </c>
      <c r="D118" s="16">
        <f t="shared" si="24"/>
        <v>0</v>
      </c>
      <c r="E118" s="15">
        <f t="shared" si="24"/>
        <v>0</v>
      </c>
      <c r="F118" s="16">
        <f t="shared" si="24"/>
        <v>0</v>
      </c>
      <c r="G118" s="15">
        <f t="shared" si="24"/>
        <v>0</v>
      </c>
      <c r="H118" s="16">
        <f t="shared" si="24"/>
        <v>26</v>
      </c>
      <c r="I118" s="15">
        <f t="shared" si="24"/>
        <v>0</v>
      </c>
      <c r="J118" s="16">
        <f t="shared" si="24"/>
        <v>0</v>
      </c>
      <c r="K118" s="15">
        <f t="shared" si="24"/>
        <v>0</v>
      </c>
      <c r="L118" s="16">
        <f t="shared" si="24"/>
        <v>0</v>
      </c>
      <c r="M118" s="14">
        <f aca="true" t="shared" si="25" ref="M118:M125">SUM(C118:L118)</f>
        <v>26</v>
      </c>
      <c r="N118" s="14" t="s">
        <v>36</v>
      </c>
    </row>
    <row r="119" spans="1:14" ht="13.5" thickTop="1">
      <c r="A119" s="17" t="s">
        <v>17</v>
      </c>
      <c r="B119" s="54">
        <v>755</v>
      </c>
      <c r="C119" s="20"/>
      <c r="D119" s="20"/>
      <c r="E119" s="20"/>
      <c r="F119" s="20"/>
      <c r="G119" s="20"/>
      <c r="H119" s="19"/>
      <c r="I119" s="20"/>
      <c r="J119" s="20"/>
      <c r="K119" s="20"/>
      <c r="L119" s="20"/>
      <c r="M119" s="21">
        <f t="shared" si="25"/>
        <v>0</v>
      </c>
      <c r="N119" s="22" t="s">
        <v>17</v>
      </c>
    </row>
    <row r="120" spans="1:14" ht="12.75">
      <c r="A120" s="17" t="s">
        <v>18</v>
      </c>
      <c r="B120" s="55">
        <v>1006</v>
      </c>
      <c r="C120" s="26"/>
      <c r="D120" s="26"/>
      <c r="E120" s="26"/>
      <c r="F120" s="26"/>
      <c r="G120" s="26"/>
      <c r="H120" s="25">
        <v>2</v>
      </c>
      <c r="I120" s="26"/>
      <c r="J120" s="26"/>
      <c r="K120" s="26"/>
      <c r="L120" s="26"/>
      <c r="M120" s="27">
        <f t="shared" si="25"/>
        <v>2</v>
      </c>
      <c r="N120" s="23" t="s">
        <v>18</v>
      </c>
    </row>
    <row r="121" spans="1:14" ht="12.75">
      <c r="A121" s="17" t="s">
        <v>19</v>
      </c>
      <c r="B121" s="55">
        <v>1200</v>
      </c>
      <c r="C121" s="26"/>
      <c r="D121" s="26"/>
      <c r="E121" s="26"/>
      <c r="F121" s="26"/>
      <c r="G121" s="26"/>
      <c r="H121" s="25">
        <v>18</v>
      </c>
      <c r="I121" s="26"/>
      <c r="J121" s="26"/>
      <c r="K121" s="26"/>
      <c r="L121" s="26"/>
      <c r="M121" s="27">
        <f t="shared" si="25"/>
        <v>18</v>
      </c>
      <c r="N121" s="23" t="s">
        <v>19</v>
      </c>
    </row>
    <row r="122" spans="1:14" ht="12.75">
      <c r="A122" s="17" t="s">
        <v>20</v>
      </c>
      <c r="B122" s="55">
        <v>1395</v>
      </c>
      <c r="C122" s="26"/>
      <c r="D122" s="26"/>
      <c r="E122" s="26"/>
      <c r="F122" s="26"/>
      <c r="G122" s="26"/>
      <c r="H122" s="25">
        <v>6</v>
      </c>
      <c r="I122" s="26"/>
      <c r="J122" s="26"/>
      <c r="K122" s="26"/>
      <c r="L122" s="26"/>
      <c r="M122" s="27">
        <f t="shared" si="25"/>
        <v>6</v>
      </c>
      <c r="N122" s="23" t="s">
        <v>20</v>
      </c>
    </row>
    <row r="123" spans="1:14" ht="12.75">
      <c r="A123" s="17" t="s">
        <v>21</v>
      </c>
      <c r="B123" s="55">
        <v>1682</v>
      </c>
      <c r="C123" s="26"/>
      <c r="D123" s="26"/>
      <c r="E123" s="26"/>
      <c r="F123" s="26"/>
      <c r="G123" s="26"/>
      <c r="H123" s="25"/>
      <c r="I123" s="26"/>
      <c r="J123" s="26"/>
      <c r="K123" s="26"/>
      <c r="L123" s="26"/>
      <c r="M123" s="27">
        <f t="shared" si="25"/>
        <v>0</v>
      </c>
      <c r="N123" s="23" t="s">
        <v>21</v>
      </c>
    </row>
    <row r="124" spans="1:14" ht="12.75">
      <c r="A124" s="56" t="s">
        <v>22</v>
      </c>
      <c r="B124" s="57">
        <v>2074</v>
      </c>
      <c r="C124" s="26"/>
      <c r="D124" s="26"/>
      <c r="E124" s="26"/>
      <c r="F124" s="26"/>
      <c r="G124" s="26"/>
      <c r="H124" s="38"/>
      <c r="I124" s="26"/>
      <c r="J124" s="26"/>
      <c r="K124" s="26"/>
      <c r="L124" s="26"/>
      <c r="M124" s="27">
        <f t="shared" si="25"/>
        <v>0</v>
      </c>
      <c r="N124" s="23" t="s">
        <v>22</v>
      </c>
    </row>
    <row r="125" spans="1:14" ht="12.75">
      <c r="A125" s="22" t="s">
        <v>24</v>
      </c>
      <c r="B125" s="22"/>
      <c r="C125" s="33"/>
      <c r="D125" s="32"/>
      <c r="E125" s="33"/>
      <c r="F125" s="32"/>
      <c r="G125" s="33"/>
      <c r="H125" s="31">
        <f>((H119*$B119)+(H120*$B120)+(H121*$B121)+(H122*$B122)+(H123*$B123)+(H124*$B124))*12</f>
        <v>383784</v>
      </c>
      <c r="I125" s="33"/>
      <c r="J125" s="32"/>
      <c r="K125" s="33"/>
      <c r="L125" s="32"/>
      <c r="M125" s="34">
        <f t="shared" si="25"/>
        <v>383784</v>
      </c>
      <c r="N125" s="22"/>
    </row>
    <row r="126" spans="1:14" s="37" customFormat="1" ht="36.75">
      <c r="A126" s="8" t="s">
        <v>12</v>
      </c>
      <c r="B126" s="8"/>
      <c r="C126" s="58">
        <f aca="true" t="shared" si="26" ref="C126:M126">C3</f>
        <v>151</v>
      </c>
      <c r="D126" s="59">
        <f t="shared" si="26"/>
        <v>51</v>
      </c>
      <c r="E126" s="58">
        <f t="shared" si="26"/>
        <v>60</v>
      </c>
      <c r="F126" s="59">
        <f t="shared" si="26"/>
        <v>40</v>
      </c>
      <c r="G126" s="58">
        <f t="shared" si="26"/>
        <v>0</v>
      </c>
      <c r="H126" s="59">
        <f t="shared" si="26"/>
        <v>75</v>
      </c>
      <c r="I126" s="58">
        <f t="shared" si="26"/>
        <v>34</v>
      </c>
      <c r="J126" s="59">
        <f t="shared" si="26"/>
        <v>5</v>
      </c>
      <c r="K126" s="58">
        <f t="shared" si="26"/>
        <v>26</v>
      </c>
      <c r="L126" s="59">
        <f t="shared" si="26"/>
        <v>8</v>
      </c>
      <c r="M126" s="58">
        <f t="shared" si="26"/>
        <v>450</v>
      </c>
      <c r="N126" s="8" t="s">
        <v>12</v>
      </c>
    </row>
    <row r="127" spans="1:14" s="37" customFormat="1" ht="12.75">
      <c r="A127" s="11" t="s">
        <v>13</v>
      </c>
      <c r="B127" s="8"/>
      <c r="C127" s="60">
        <f aca="true" t="shared" si="27" ref="C127:M127">C4</f>
        <v>2650584</v>
      </c>
      <c r="D127" s="55">
        <f t="shared" si="27"/>
        <v>857880</v>
      </c>
      <c r="E127" s="60">
        <f t="shared" si="27"/>
        <v>1258549.8</v>
      </c>
      <c r="F127" s="55">
        <f t="shared" si="27"/>
        <v>640236</v>
      </c>
      <c r="G127" s="60">
        <f t="shared" si="27"/>
        <v>0</v>
      </c>
      <c r="H127" s="55">
        <f t="shared" si="27"/>
        <v>1267920</v>
      </c>
      <c r="I127" s="60">
        <f t="shared" si="27"/>
        <v>550260</v>
      </c>
      <c r="J127" s="55">
        <f t="shared" si="27"/>
        <v>80520</v>
      </c>
      <c r="K127" s="60">
        <f t="shared" si="27"/>
        <v>418704</v>
      </c>
      <c r="L127" s="55">
        <f t="shared" si="27"/>
        <v>128832</v>
      </c>
      <c r="M127" s="60">
        <f t="shared" si="27"/>
        <v>7853485.8</v>
      </c>
      <c r="N127" s="11" t="s">
        <v>14</v>
      </c>
    </row>
    <row r="128" spans="3:13" ht="36">
      <c r="C128" s="2" t="s">
        <v>1</v>
      </c>
      <c r="D128" s="3" t="s">
        <v>2</v>
      </c>
      <c r="E128" s="4" t="s">
        <v>3</v>
      </c>
      <c r="F128" s="5" t="s">
        <v>4</v>
      </c>
      <c r="G128" s="6" t="s">
        <v>5</v>
      </c>
      <c r="H128" s="3" t="s">
        <v>6</v>
      </c>
      <c r="I128" s="5" t="s">
        <v>7</v>
      </c>
      <c r="J128" s="3" t="s">
        <v>8</v>
      </c>
      <c r="K128" s="3" t="s">
        <v>9</v>
      </c>
      <c r="L128" s="5" t="s">
        <v>10</v>
      </c>
      <c r="M128" s="7" t="s">
        <v>11</v>
      </c>
    </row>
    <row r="129" spans="3:12" ht="12.75">
      <c r="C129" s="61">
        <f>C127/$M$127</f>
        <v>0.3375041437013867</v>
      </c>
      <c r="D129" s="61">
        <f aca="true" t="shared" si="28" ref="D129:L129">D127/$M$127</f>
        <v>0.10923557027377576</v>
      </c>
      <c r="E129" s="61">
        <f t="shared" si="28"/>
        <v>0.1602536544982357</v>
      </c>
      <c r="F129" s="61">
        <f t="shared" si="28"/>
        <v>0.08152252595910978</v>
      </c>
      <c r="G129" s="61">
        <f t="shared" si="28"/>
        <v>0</v>
      </c>
      <c r="H129" s="61">
        <f t="shared" si="28"/>
        <v>0.16144678074034335</v>
      </c>
      <c r="I129" s="61">
        <f t="shared" si="28"/>
        <v>0.07006570254446758</v>
      </c>
      <c r="J129" s="61">
        <f t="shared" si="28"/>
        <v>0.010252772087523225</v>
      </c>
      <c r="K129" s="61">
        <f t="shared" si="28"/>
        <v>0.05331441485512077</v>
      </c>
      <c r="L129" s="61">
        <f t="shared" si="28"/>
        <v>0.01640443534003716</v>
      </c>
    </row>
    <row r="130" spans="1:13" ht="12.7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2.7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2.7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2.7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2.7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2.7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2.7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2.7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2.7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2.7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2.7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2" ht="12.7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</row>
    <row r="142" spans="1:12" ht="12.7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</row>
    <row r="143" spans="1:12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2" ht="12.7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</row>
    <row r="145" spans="1:12" ht="12.7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2.7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</row>
    <row r="147" spans="1:12" ht="12.7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</row>
    <row r="148" spans="1:12" ht="12.7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</row>
    <row r="149" spans="1:12" ht="12.7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</row>
    <row r="150" spans="1:12" ht="12.7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</row>
    <row r="151" spans="1:12" ht="12.7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</row>
    <row r="152" spans="1:12" ht="12.7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12.7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</row>
    <row r="154" spans="1:12" ht="12.7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</row>
    <row r="155" spans="1:12" ht="12.7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</row>
    <row r="156" spans="1:12" ht="12.7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ht="12.7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</row>
    <row r="158" spans="1:12" ht="12.7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</row>
    <row r="159" spans="1:12" ht="12.7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</row>
    <row r="160" spans="1:12" ht="12.7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</row>
    <row r="161" spans="1:12" ht="12.7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</row>
    <row r="162" spans="1:12" ht="12.7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12.7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ht="12.7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</row>
    <row r="165" spans="1:12" ht="12.7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</row>
    <row r="166" spans="1:12" ht="12.7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</row>
    <row r="167" spans="1:12" ht="12.7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</row>
    <row r="168" spans="1:12" ht="12.7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</row>
    <row r="169" spans="1:12" ht="12.7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12.7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ht="12.7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</row>
    <row r="172" spans="1:12" ht="12.7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</row>
    <row r="173" spans="1:12" ht="12.7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</row>
    <row r="174" spans="1:12" ht="12.7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</row>
    <row r="175" spans="1:12" ht="12.7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</row>
    <row r="176" spans="1:12" ht="12.7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</row>
    <row r="177" spans="1:12" ht="12.7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</row>
    <row r="178" spans="1:12" ht="12.7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</row>
    <row r="179" spans="1:12" ht="12.7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</row>
    <row r="180" spans="1:12" ht="12.7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</row>
    <row r="181" spans="1:12" ht="12.7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</row>
    <row r="182" spans="1:12" ht="12.7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</row>
    <row r="183" spans="1:12" ht="12.7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</row>
    <row r="184" spans="1:12" ht="12.7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</row>
    <row r="185" spans="1:12" ht="12.7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ht="12.7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</row>
    <row r="187" spans="1:12" ht="12.7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</row>
    <row r="188" spans="1:12" ht="12.7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</row>
    <row r="189" spans="1:12" ht="12.7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</row>
    <row r="190" spans="1:12" ht="12.7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</row>
    <row r="191" spans="1:12" ht="12.7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ht="12.7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</row>
    <row r="193" spans="1:12" ht="12.7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</row>
    <row r="194" spans="1:12" ht="12.7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</row>
    <row r="195" spans="1:12" ht="12.7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</row>
    <row r="196" spans="1:12" ht="12.7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</row>
    <row r="197" spans="1:12" ht="12.7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</row>
    <row r="198" spans="1:12" ht="12.7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</row>
    <row r="199" spans="1:12" ht="12.7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ht="12.7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</row>
    <row r="201" spans="1:12" ht="12.7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1:12" ht="12.7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</row>
    <row r="203" spans="1:12" ht="12.7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12.7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</row>
    <row r="205" spans="1:12" ht="12.7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</row>
    <row r="206" spans="1:12" ht="12.7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</row>
    <row r="207" spans="1:12" ht="12.7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1:12" ht="12.7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</row>
    <row r="209" spans="1:12" ht="12.7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spans="1:12" ht="12.7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</row>
    <row r="211" spans="1:12" ht="12.7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</row>
    <row r="212" spans="1:12" ht="12.7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</row>
    <row r="213" spans="1:12" ht="12.7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</row>
    <row r="214" spans="1:12" ht="12.7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</row>
    <row r="215" spans="1:12" ht="12.7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</row>
    <row r="216" spans="1:12" ht="12.7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</row>
    <row r="217" spans="1:12" ht="12.7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</row>
    <row r="218" spans="1:12" ht="12.7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12.7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</row>
    <row r="220" spans="1:12" ht="12.7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1:12" ht="12.7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</row>
    <row r="222" spans="1:12" ht="12.7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</row>
    <row r="223" spans="1:12" ht="12.7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</row>
    <row r="224" spans="1:12" ht="12.7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1:12" ht="12.7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ht="12.7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</row>
    <row r="227" spans="1:12" ht="12.7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</row>
    <row r="228" spans="1:12" ht="12.7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</row>
    <row r="229" spans="1:12" ht="12.7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</row>
    <row r="230" spans="1:12" ht="12.7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</row>
    <row r="231" spans="1:12" ht="12.7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</row>
    <row r="232" spans="1:12" ht="12.7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</row>
    <row r="233" spans="1:12" ht="12.7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</row>
    <row r="234" spans="1:12" ht="12.7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</row>
    <row r="235" spans="1:12" ht="12.7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</row>
    <row r="236" spans="1:12" ht="12.7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</row>
    <row r="237" spans="1:12" ht="12.7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</row>
    <row r="238" spans="1:12" ht="12.7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</row>
    <row r="239" spans="1:12" ht="12.7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</row>
    <row r="240" spans="1:12" ht="12.7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</row>
    <row r="241" spans="1:12" ht="12.7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</row>
    <row r="242" spans="1:12" ht="12.7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</row>
    <row r="243" spans="1:12" ht="12.7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</row>
    <row r="244" spans="1:12" ht="12.7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</row>
    <row r="245" spans="1:12" ht="12.7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</row>
    <row r="246" spans="1:12" ht="12.7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</row>
    <row r="247" spans="1:12" ht="12.7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</row>
    <row r="248" spans="1:12" ht="12.7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</row>
    <row r="249" spans="1:12" ht="12.7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</row>
    <row r="250" spans="1:12" ht="12.7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</row>
    <row r="251" spans="1:12" ht="12.7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</row>
    <row r="252" spans="1:12" ht="12.7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</row>
    <row r="253" spans="1:12" ht="12.7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</row>
    <row r="254" spans="1:12" ht="12.7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</row>
    <row r="255" spans="1:12" ht="12.7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</row>
    <row r="256" spans="1:12" ht="12.7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</row>
  </sheetData>
  <sheetProtection selectLockedCells="1" selectUnlockedCells="1"/>
  <mergeCells count="3">
    <mergeCell ref="A1:N1"/>
    <mergeCell ref="A48:N48"/>
    <mergeCell ref="A98:N98"/>
  </mergeCells>
  <printOptions/>
  <pageMargins left="0.7479166666666667" right="0.7479166666666667" top="0.9840277777777777" bottom="0.9840277777777777" header="0.5118055555555555" footer="0.5118055555555555"/>
  <pageSetup fitToHeight="3" fitToWidth="1" horizontalDpi="300" verticalDpi="300" orientation="landscape"/>
  <rowBreaks count="2" manualBreakCount="2">
    <brk id="41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Karl Bertrand</cp:lastModifiedBy>
  <cp:category/>
  <cp:version/>
  <cp:contentType/>
  <cp:contentStatus/>
</cp:coreProperties>
</file>